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4700" windowHeight="8355" activeTab="0"/>
  </bookViews>
  <sheets>
    <sheet name="２．その他薬剤 (3)" sheetId="1" r:id="rId1"/>
    <sheet name="改訂内容" sheetId="2" r:id="rId2"/>
    <sheet name="２．その他薬剤 (2)" sheetId="3" r:id="rId3"/>
  </sheets>
  <definedNames/>
  <calcPr fullCalcOnLoad="1"/>
</workbook>
</file>

<file path=xl/sharedStrings.xml><?xml version="1.0" encoding="utf-8"?>
<sst xmlns="http://schemas.openxmlformats.org/spreadsheetml/2006/main" count="469" uniqueCount="258">
  <si>
    <t>薬剤名称変更</t>
  </si>
  <si>
    <t>規格(単位)変更</t>
  </si>
  <si>
    <t>メプチン顆粒</t>
  </si>
  <si>
    <t>→</t>
  </si>
  <si>
    <t>1回投与量の記載変更</t>
  </si>
  <si>
    <t>追記</t>
  </si>
  <si>
    <t>メプチン顆粒</t>
  </si>
  <si>
    <t>★6歳以上は1回25μg（顆粒として0.25g）</t>
  </si>
  <si>
    <t>小児繁用薬剤用量チェック表&lt;その他の薬剤&gt;</t>
  </si>
  <si>
    <t>☆1日投与量と1回投与量の記載あり．注意！</t>
  </si>
  <si>
    <t>平成１６年６月３０日現在</t>
  </si>
  <si>
    <t>製　　剤　　量　（1日量）</t>
  </si>
  <si>
    <t>医薬品名</t>
  </si>
  <si>
    <t>規　格</t>
  </si>
  <si>
    <r>
      <t>１日</t>
    </r>
    <r>
      <rPr>
        <sz val="11"/>
        <rFont val="ＭＳ Ｐゴシック"/>
        <family val="3"/>
      </rPr>
      <t>投与量</t>
    </r>
  </si>
  <si>
    <t>最大用量</t>
  </si>
  <si>
    <t>１Ｍ</t>
  </si>
  <si>
    <t>３Ｍ</t>
  </si>
  <si>
    <t>６Ｍ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</si>
  <si>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</si>
  <si>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</si>
  <si>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</si>
  <si>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</si>
  <si>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</si>
  <si>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</si>
  <si>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</si>
  <si>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</si>
  <si>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</si>
  <si>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10歳</t>
  </si>
  <si>
    <t>11歳</t>
  </si>
  <si>
    <t>12歳</t>
  </si>
  <si>
    <t>アスベリン散</t>
  </si>
  <si>
    <t>3回</t>
  </si>
  <si>
    <t>設定なし（成人は0.6-1.2）</t>
  </si>
  <si>
    <t>mg/mL</t>
  </si>
  <si>
    <t>設定なし（成人は12-24）</t>
  </si>
  <si>
    <t>mg/g</t>
  </si>
  <si>
    <t>設定なし（成人は3-6）</t>
  </si>
  <si>
    <t>オノンDS</t>
  </si>
  <si>
    <t>7mg/kg</t>
  </si>
  <si>
    <r>
      <t>10mg/kg/day</t>
    </r>
    <r>
      <rPr>
        <sz val="11"/>
        <rFont val="ＭＳ Ｐゴシック"/>
        <family val="3"/>
      </rPr>
      <t xml:space="preserve"> </t>
    </r>
  </si>
  <si>
    <t>2回</t>
  </si>
  <si>
    <t>450mg/day</t>
  </si>
  <si>
    <t>ザジテンSyr</t>
  </si>
  <si>
    <t>0.06mg/kg</t>
  </si>
  <si>
    <t>適宜</t>
  </si>
  <si>
    <t>ザジテンDS</t>
  </si>
  <si>
    <t>mg/g</t>
  </si>
  <si>
    <t>テルギンG　DS</t>
  </si>
  <si>
    <t>2回</t>
  </si>
  <si>
    <t>ナウゼリンDS</t>
  </si>
  <si>
    <t>1-2mg/kg</t>
  </si>
  <si>
    <r>
      <t>6才未満</t>
    </r>
    <r>
      <rPr>
        <sz val="11"/>
        <rFont val="ＭＳ Ｐゴシック"/>
        <family val="3"/>
      </rPr>
      <t>30mg/day</t>
    </r>
  </si>
  <si>
    <t>3回</t>
  </si>
  <si>
    <t>6才以上1mg/kg/day</t>
  </si>
  <si>
    <t>★６才以上は１日投与量を1.0mg/kgで計算。</t>
  </si>
  <si>
    <t>ベラチンDS</t>
  </si>
  <si>
    <t>mg/g</t>
  </si>
  <si>
    <t>0.04mg/kg</t>
  </si>
  <si>
    <t>1回</t>
  </si>
  <si>
    <t>0.5mg</t>
  </si>
  <si>
    <t>1mg</t>
  </si>
  <si>
    <t>2mg</t>
  </si>
  <si>
    <t>ムコサールDS</t>
  </si>
  <si>
    <t>0.9mg/kg</t>
  </si>
  <si>
    <t>3回</t>
  </si>
  <si>
    <t>小児用ムコソルバンDS1.5％</t>
  </si>
  <si>
    <t>ライトゲンSyr　Ｔ</t>
  </si>
  <si>
    <t>レスプレン細粒</t>
  </si>
  <si>
    <t>mg/g</t>
  </si>
  <si>
    <t>設定なし（成人は0.6-0.9）</t>
  </si>
  <si>
    <t>ロペミン小児用</t>
  </si>
  <si>
    <t>mg/g</t>
  </si>
  <si>
    <t>0.02-0.04mg/kg</t>
  </si>
  <si>
    <t>2-3回</t>
  </si>
  <si>
    <t>禁忌</t>
  </si>
  <si>
    <t>医薬品名</t>
  </si>
  <si>
    <t>規　格</t>
  </si>
  <si>
    <r>
      <t>1回</t>
    </r>
    <r>
      <rPr>
        <sz val="11"/>
        <rFont val="ＭＳ Ｐゴシック"/>
        <family val="3"/>
      </rPr>
      <t>投与量</t>
    </r>
  </si>
  <si>
    <t>最大用量</t>
  </si>
  <si>
    <t>回数</t>
  </si>
  <si>
    <t>製　　剤　　量　（1回量）</t>
  </si>
  <si>
    <t>セルテクトDS</t>
  </si>
  <si>
    <t>mg/g</t>
  </si>
  <si>
    <r>
      <t>0</t>
    </r>
    <r>
      <rPr>
        <sz val="11"/>
        <rFont val="ＭＳ Ｐゴシック"/>
        <family val="3"/>
      </rPr>
      <t>.5</t>
    </r>
    <r>
      <rPr>
        <sz val="11"/>
        <rFont val="ＭＳ Ｐゴシック"/>
        <family val="3"/>
      </rPr>
      <t>mg/kg</t>
    </r>
    <r>
      <rPr>
        <sz val="11"/>
        <rFont val="ＭＳ Ｐゴシック"/>
        <family val="3"/>
      </rPr>
      <t>/回</t>
    </r>
  </si>
  <si>
    <t>0.75mg/kg/回</t>
  </si>
  <si>
    <t>テオドールDS20%</t>
  </si>
  <si>
    <t>mg/g</t>
  </si>
  <si>
    <r>
      <t>8mg/kg</t>
    </r>
    <r>
      <rPr>
        <sz val="11"/>
        <rFont val="ＭＳ Ｐゴシック"/>
        <family val="3"/>
      </rPr>
      <t>/回</t>
    </r>
  </si>
  <si>
    <t xml:space="preserve"> ★ ６ヵ月未満の乳児はﾃｵﾌｨﾘﾝｸﾘｱﾗﾝｽが一定していない</t>
  </si>
  <si>
    <t>ナウゼリン坐剤</t>
  </si>
  <si>
    <t>　</t>
  </si>
  <si>
    <t>2－3回</t>
  </si>
  <si>
    <t>ﾆﾎﾟﾗｼﾞﾝ小児用細粒0.6%</t>
  </si>
  <si>
    <t>mg/g</t>
  </si>
  <si>
    <r>
      <t>①0.</t>
    </r>
    <r>
      <rPr>
        <sz val="11"/>
        <rFont val="ＭＳ Ｐゴシック"/>
        <family val="3"/>
      </rPr>
      <t>06</t>
    </r>
    <r>
      <rPr>
        <sz val="11"/>
        <rFont val="ＭＳ Ｐゴシック"/>
        <family val="3"/>
      </rPr>
      <t>mg/kg</t>
    </r>
    <r>
      <rPr>
        <sz val="11"/>
        <rFont val="ＭＳ Ｐゴシック"/>
        <family val="3"/>
      </rPr>
      <t>/回</t>
    </r>
  </si>
  <si>
    <r>
      <t>②0</t>
    </r>
    <r>
      <rPr>
        <sz val="11"/>
        <rFont val="ＭＳ Ｐゴシック"/>
        <family val="3"/>
      </rPr>
      <t>.12</t>
    </r>
    <r>
      <rPr>
        <sz val="11"/>
        <rFont val="ＭＳ Ｐゴシック"/>
        <family val="3"/>
      </rPr>
      <t>mg/kg/回</t>
    </r>
  </si>
  <si>
    <t>1-3回</t>
  </si>
  <si>
    <t>★添付文書のAusberger式でによる1回投与量例を記入（1歳未満は、Ausberger式で計算）</t>
  </si>
  <si>
    <t>ペリアクチン散1%</t>
  </si>
  <si>
    <t>★ペリアクチンシロップの小児用量をもとに換算（1歳未満は、Ausberger式で計算）</t>
  </si>
  <si>
    <r>
      <t>ムコダインSyr　</t>
    </r>
    <r>
      <rPr>
        <sz val="11"/>
        <rFont val="ＭＳ Ｐゴシック"/>
        <family val="3"/>
      </rPr>
      <t>5%</t>
    </r>
  </si>
  <si>
    <r>
      <t>10mg/kg</t>
    </r>
    <r>
      <rPr>
        <sz val="11"/>
        <rFont val="ＭＳ Ｐゴシック"/>
        <family val="3"/>
      </rPr>
      <t>/回</t>
    </r>
  </si>
  <si>
    <t>ムコダイン細粒</t>
  </si>
  <si>
    <t>メプチンSyr</t>
  </si>
  <si>
    <t>μg/mL</t>
  </si>
  <si>
    <t>1.25μｇ/kg/回</t>
  </si>
  <si>
    <t>幼児用PL顆粒</t>
  </si>
  <si>
    <t>4回</t>
  </si>
  <si>
    <t>設定なし</t>
  </si>
  <si>
    <t>ムコソルバンDS</t>
  </si>
  <si>
    <t>→</t>
  </si>
  <si>
    <r>
      <t>0.1</t>
    </r>
    <r>
      <rPr>
        <sz val="11"/>
        <rFont val="ＭＳ Ｐゴシック"/>
        <family val="3"/>
      </rPr>
      <t>mg/g</t>
    </r>
  </si>
  <si>
    <t>100μg/g</t>
  </si>
  <si>
    <t>メプチンSyr、メプチン顆粒</t>
  </si>
  <si>
    <t>1.25μｇ/kg/回</t>
  </si>
  <si>
    <t>→</t>
  </si>
  <si>
    <t>1.25μｇ/kg/回
　(6歳未満の乳幼児)</t>
  </si>
  <si>
    <t>･･･</t>
  </si>
  <si>
    <t>★6歳以上は1回25μg（シロップとして5mL）</t>
  </si>
  <si>
    <r>
      <t>★年齢ごとの体重を上段の設定値とした場合の、各薬剤の添付文書における用量の</t>
    </r>
    <r>
      <rPr>
        <b/>
        <sz val="14"/>
        <rFont val="ＭＳ Ｐゴシック"/>
        <family val="3"/>
      </rPr>
      <t>上限</t>
    </r>
    <r>
      <rPr>
        <sz val="12"/>
        <rFont val="ＭＳ Ｐゴシック"/>
        <family val="3"/>
      </rPr>
      <t>（単位：DS、細粒剤はg、シロップ剤はmL、坐剤,テープはmg）を示しました。</t>
    </r>
    <r>
      <rPr>
        <b/>
        <sz val="14"/>
        <rFont val="ＭＳ Ｐゴシック"/>
        <family val="3"/>
      </rPr>
      <t>最新の添付文書を確認してください。</t>
    </r>
  </si>
  <si>
    <t>*</t>
  </si>
  <si>
    <t>18Ｍ</t>
  </si>
  <si>
    <t>mg/g</t>
  </si>
  <si>
    <t>0.05-0.2</t>
  </si>
  <si>
    <t>0.1-0.25</t>
  </si>
  <si>
    <t>0.15-0.4</t>
  </si>
  <si>
    <t>1-4</t>
  </si>
  <si>
    <t>2-5</t>
  </si>
  <si>
    <t>3-8</t>
  </si>
  <si>
    <t>0.25-1</t>
  </si>
  <si>
    <t>0.5-1.25</t>
  </si>
  <si>
    <t>0.75-2</t>
  </si>
  <si>
    <t>ホクナリンテープ</t>
  </si>
  <si>
    <t>*</t>
  </si>
  <si>
    <t>0.9mg/kg</t>
  </si>
  <si>
    <t>0.05-0.1</t>
  </si>
  <si>
    <t>0.1-0.2</t>
  </si>
  <si>
    <t>0.2-0.3</t>
  </si>
  <si>
    <t>0.3-0.45</t>
  </si>
  <si>
    <t>10mg</t>
  </si>
  <si>
    <t>30mg</t>
  </si>
  <si>
    <t>①アレルギ―性鼻炎、じん麻疹、皮膚疾患に伴うそう痒（湿疹・皮膚炎、皮膚そう痒症)の場合</t>
  </si>
  <si>
    <t>②気管支喘息の場合</t>
  </si>
  <si>
    <t>ペリアクチンSyr</t>
  </si>
  <si>
    <t>3.0</t>
  </si>
  <si>
    <t>4.0</t>
  </si>
  <si>
    <t>5.0</t>
  </si>
  <si>
    <t>6.5</t>
  </si>
  <si>
    <t>0.1</t>
  </si>
  <si>
    <t>0.2</t>
  </si>
  <si>
    <t>★ムコダインシロップの小児用量をもとに換算</t>
  </si>
  <si>
    <t>ムコダインDS</t>
  </si>
  <si>
    <t>*</t>
  </si>
  <si>
    <t>平成１７年1月７日改訂</t>
  </si>
  <si>
    <t>メプチンSyr</t>
  </si>
  <si>
    <t>1.0</t>
  </si>
  <si>
    <t>1.5</t>
  </si>
  <si>
    <t>2.0</t>
  </si>
  <si>
    <t>2.5</t>
  </si>
  <si>
    <t>2.8</t>
  </si>
  <si>
    <t>3.0</t>
  </si>
  <si>
    <t>3.5</t>
  </si>
  <si>
    <t>4.0</t>
  </si>
  <si>
    <t>4.3</t>
  </si>
  <si>
    <t>5.0　を　1-2回</t>
  </si>
  <si>
    <t>(6歳未満の乳幼児)</t>
  </si>
  <si>
    <t>★6歳以上は1回25μg（シロップとして5mL）</t>
  </si>
  <si>
    <t>*</t>
  </si>
  <si>
    <t>μg/g</t>
  </si>
  <si>
    <t>0.05</t>
  </si>
  <si>
    <t>0.08</t>
  </si>
  <si>
    <t>0.10</t>
  </si>
  <si>
    <t>0.13</t>
  </si>
  <si>
    <t>0.14</t>
  </si>
  <si>
    <t>0.15</t>
  </si>
  <si>
    <t>0.18</t>
  </si>
  <si>
    <t>0.2</t>
  </si>
  <si>
    <t>0.22</t>
  </si>
  <si>
    <t>0.25　を　1-2回</t>
  </si>
  <si>
    <t>★6歳以上は1回25μg（顆粒として0.25g）</t>
  </si>
  <si>
    <t>平成17年1月７日改訂内容</t>
  </si>
  <si>
    <r>
      <t>アスベリン散1</t>
    </r>
    <r>
      <rPr>
        <sz val="11"/>
        <rFont val="ＭＳ Ｐゴシック"/>
        <family val="3"/>
      </rPr>
      <t>0%</t>
    </r>
  </si>
  <si>
    <r>
      <t>アスベリンSyr</t>
    </r>
    <r>
      <rPr>
        <sz val="11"/>
        <rFont val="ＭＳ Ｐゴシック"/>
        <family val="3"/>
      </rPr>
      <t>0.5%</t>
    </r>
  </si>
  <si>
    <r>
      <t>アスベリンDS</t>
    </r>
    <r>
      <rPr>
        <sz val="11"/>
        <rFont val="ＭＳ Ｐゴシック"/>
        <family val="3"/>
      </rPr>
      <t>2%</t>
    </r>
  </si>
  <si>
    <t>平成18年2月７日改訂内容</t>
  </si>
  <si>
    <r>
      <t>*</t>
    </r>
    <r>
      <rPr>
        <sz val="11"/>
        <rFont val="ＭＳ Ｐゴシック"/>
        <family val="3"/>
      </rPr>
      <t>*</t>
    </r>
  </si>
  <si>
    <t>**</t>
  </si>
  <si>
    <t>平成１８年２月７日改訂</t>
  </si>
  <si>
    <t>アスベリンSyr</t>
  </si>
  <si>
    <t>アスベリンDS</t>
  </si>
  <si>
    <t>小児用ムコソルバンDS1.5％</t>
  </si>
  <si>
    <r>
      <t>アスベリンSyr</t>
    </r>
    <r>
      <rPr>
        <sz val="11"/>
        <rFont val="ＭＳ Ｐゴシック"/>
        <family val="3"/>
      </rPr>
      <t>0.5%</t>
    </r>
  </si>
  <si>
    <r>
      <t>アスベリンDS</t>
    </r>
    <r>
      <rPr>
        <sz val="11"/>
        <rFont val="ＭＳ Ｐゴシック"/>
        <family val="3"/>
      </rPr>
      <t>2%</t>
    </r>
  </si>
  <si>
    <t>**</t>
  </si>
  <si>
    <t>18Ｍ</t>
  </si>
  <si>
    <r>
      <t>*</t>
    </r>
    <r>
      <rPr>
        <sz val="11"/>
        <rFont val="ＭＳ Ｐゴシック"/>
        <family val="3"/>
      </rPr>
      <t>*</t>
    </r>
  </si>
  <si>
    <t>mg/g</t>
  </si>
  <si>
    <t>0.05-0.2</t>
  </si>
  <si>
    <t>0.1-0.25</t>
  </si>
  <si>
    <t>0.15-0.4</t>
  </si>
  <si>
    <r>
      <t>*</t>
    </r>
    <r>
      <rPr>
        <sz val="11"/>
        <rFont val="ＭＳ Ｐゴシック"/>
        <family val="3"/>
      </rPr>
      <t>*</t>
    </r>
  </si>
  <si>
    <r>
      <t>アスベリンSyr</t>
    </r>
    <r>
      <rPr>
        <sz val="11"/>
        <rFont val="ＭＳ Ｐゴシック"/>
        <family val="3"/>
      </rPr>
      <t>0.5%</t>
    </r>
  </si>
  <si>
    <t>1-4</t>
  </si>
  <si>
    <t>2-5</t>
  </si>
  <si>
    <t>3-8</t>
  </si>
  <si>
    <r>
      <t>アスベリンDS</t>
    </r>
    <r>
      <rPr>
        <sz val="11"/>
        <rFont val="ＭＳ Ｐゴシック"/>
        <family val="3"/>
      </rPr>
      <t>2%</t>
    </r>
  </si>
  <si>
    <t>0.25-1</t>
  </si>
  <si>
    <t>0.5-1.25</t>
  </si>
  <si>
    <t>0.75-2</t>
  </si>
  <si>
    <t>ホクナリンテープ</t>
  </si>
  <si>
    <t>0.05-0.1</t>
  </si>
  <si>
    <t>0.1-0.2</t>
  </si>
  <si>
    <t>0.2-0.3</t>
  </si>
  <si>
    <t>0.3-0.45</t>
  </si>
  <si>
    <t>10mg</t>
  </si>
  <si>
    <t>30mg</t>
  </si>
  <si>
    <t>①アレルギ―性鼻炎、じん麻疹、皮膚疾患に伴うそう痒（湿疹・皮膚炎、皮膚そう痒症)の場合</t>
  </si>
  <si>
    <t>②気管支喘息の場合</t>
  </si>
  <si>
    <t>ペリアクチンSyr</t>
  </si>
  <si>
    <t>3.0</t>
  </si>
  <si>
    <t>4.0</t>
  </si>
  <si>
    <t>5.0</t>
  </si>
  <si>
    <t>6.5</t>
  </si>
  <si>
    <t>0.1</t>
  </si>
  <si>
    <t>0.2</t>
  </si>
  <si>
    <t>★ムコダインシロップの小児用量をもとに換算</t>
  </si>
  <si>
    <t>ムコダインDS</t>
  </si>
  <si>
    <t>1.0</t>
  </si>
  <si>
    <t>1.5</t>
  </si>
  <si>
    <t>2.0</t>
  </si>
  <si>
    <t>2.5</t>
  </si>
  <si>
    <t>2.8</t>
  </si>
  <si>
    <t>3.5</t>
  </si>
  <si>
    <t>4.3</t>
  </si>
  <si>
    <t>5.0　を　1-2回</t>
  </si>
  <si>
    <t>(6歳未満の乳幼児)</t>
  </si>
  <si>
    <t>★6歳以上は1回25μg（シロップとして5mL）</t>
  </si>
  <si>
    <t>μg/g</t>
  </si>
  <si>
    <t>0.05</t>
  </si>
  <si>
    <t>0.08</t>
  </si>
  <si>
    <t>0.10</t>
  </si>
  <si>
    <t>0.13</t>
  </si>
  <si>
    <t>0.14</t>
  </si>
  <si>
    <t>0.15</t>
  </si>
  <si>
    <t>0.18</t>
  </si>
  <si>
    <t>0.22</t>
  </si>
  <si>
    <t>0.25　を　1-2回</t>
  </si>
  <si>
    <t>★6歳以上は1回25μg（顆粒として0.25g）</t>
  </si>
  <si>
    <r>
      <t>*</t>
    </r>
    <r>
      <rPr>
        <sz val="11"/>
        <rFont val="ＭＳ Ｐゴシック"/>
        <family val="3"/>
      </rPr>
      <t>**</t>
    </r>
  </si>
  <si>
    <t>平成19年6月20日改訂</t>
  </si>
  <si>
    <r>
      <t>オノンDS</t>
    </r>
    <r>
      <rPr>
        <sz val="11"/>
        <rFont val="ＭＳ Ｐゴシック"/>
        <family val="3"/>
      </rPr>
      <t>10%</t>
    </r>
  </si>
  <si>
    <r>
      <t>レスプレン細粒1</t>
    </r>
    <r>
      <rPr>
        <sz val="11"/>
        <rFont val="ＭＳ Ｐゴシック"/>
        <family val="3"/>
      </rPr>
      <t>0%</t>
    </r>
  </si>
  <si>
    <t>ロペミン小児用細粒0.05％</t>
  </si>
  <si>
    <t>***</t>
  </si>
  <si>
    <t>メプチンSyr5μｇ/ｍL</t>
  </si>
  <si>
    <t>メプチン顆粒0.01％</t>
  </si>
  <si>
    <t>平成19年6月20日改訂内容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</si>
</sst>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.00_ "/>
    <numFmt numFmtId="179" formatCode="0.00_);[Red]\(0.00\)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;m\L"/>
    <numFmt numFmtId="186" formatCode="0.0;&quot;mL&quot;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i/>
      <sz val="11"/>
      <name val="ＭＳ Ｐゴシック"/>
      <family val="3"/>
    </font>
  </fonts>
  <fills count="2">
    <fill>
      <patternFill/>
    </fill>
    <fill>
      <patternFill patternType="gray125"/>
    </fill>
  </fills>
  <borders count="97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1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21" applyFill="1" applyBorder="1" applyAlignment="1">
      <alignment vertical="center"/>
      <protection/>
    </xf>
    <xf numFmtId="0" fontId="0" fillId="0" borderId="0" xfId="21" applyFont="1" applyFill="1" applyBorder="1" applyAlignment="1">
      <alignment vertical="center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 wrapText="1"/>
    </xf>
    <xf numFmtId="177" fontId="3" fillId="0" borderId="0" xfId="21" applyNumberFormat="1" applyFont="1" applyFill="1" applyBorder="1" applyAlignment="1">
      <alignment vertical="center" wrapText="1"/>
      <protection/>
    </xf>
    <xf numFmtId="0" fontId="0" fillId="0" borderId="0" xfId="2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0" fillId="0" borderId="0" xfId="21" applyAlignment="1">
      <alignment horizontal="right" vertical="center"/>
      <protection/>
    </xf>
    <xf numFmtId="0" fontId="4" fillId="0" borderId="0" xfId="21" applyFont="1" applyAlignment="1">
      <alignment horizontal="right" vertical="center"/>
      <protection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21" applyAlignment="1">
      <alignment vertical="center"/>
      <protection/>
    </xf>
    <xf numFmtId="0" fontId="6" fillId="0" borderId="0" xfId="21" applyFont="1" applyFill="1" applyAlignment="1">
      <alignment horizontal="left" vertical="center"/>
      <protection/>
    </xf>
    <xf numFmtId="0" fontId="7" fillId="0" borderId="0" xfId="21" applyFont="1" applyAlignment="1">
      <alignment vertical="center"/>
      <protection/>
    </xf>
    <xf numFmtId="0" fontId="0" fillId="0" borderId="0" xfId="0" applyAlignment="1">
      <alignment horizontal="right" vertical="center"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3" xfId="21" applyFont="1" applyFill="1" applyBorder="1" applyAlignment="1">
      <alignment horizontal="center" vertical="center"/>
      <protection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5" xfId="21" applyFont="1" applyFill="1" applyBorder="1" applyAlignment="1">
      <alignment horizontal="center" vertical="center"/>
      <protection/>
    </xf>
    <xf numFmtId="0" fontId="8" fillId="0" borderId="6" xfId="21" applyFont="1" applyFill="1" applyBorder="1" applyAlignment="1">
      <alignment horizontal="center" vertical="center"/>
      <protection/>
    </xf>
    <xf numFmtId="0" fontId="8" fillId="0" borderId="7" xfId="21" applyFont="1" applyFill="1" applyBorder="1" applyAlignment="1">
      <alignment horizontal="center" vertical="center"/>
      <protection/>
    </xf>
    <xf numFmtId="0" fontId="8" fillId="0" borderId="8" xfId="21" applyFont="1" applyFill="1" applyBorder="1" applyAlignment="1">
      <alignment horizontal="center" vertical="center"/>
      <protection/>
    </xf>
    <xf numFmtId="0" fontId="8" fillId="0" borderId="9" xfId="2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>
      <alignment horizontal="center" vertical="center"/>
      <protection/>
    </xf>
    <xf numFmtId="0" fontId="0" fillId="0" borderId="0" xfId="21" applyNumberFormat="1" applyAlignment="1">
      <alignment vertical="center"/>
      <protection/>
    </xf>
    <xf numFmtId="0" fontId="0" fillId="0" borderId="12" xfId="21" applyFont="1" applyFill="1" applyBorder="1" applyAlignment="1">
      <alignment vertical="center"/>
      <protection/>
    </xf>
    <xf numFmtId="0" fontId="0" fillId="0" borderId="13" xfId="21" applyFill="1" applyBorder="1" applyAlignment="1">
      <alignment horizontal="right" vertical="center"/>
      <protection/>
    </xf>
    <xf numFmtId="0" fontId="0" fillId="0" borderId="14" xfId="21" applyFill="1" applyBorder="1" applyAlignment="1">
      <alignment horizontal="right" vertical="center"/>
      <protection/>
    </xf>
    <xf numFmtId="0" fontId="0" fillId="0" borderId="15" xfId="21" applyFill="1" applyBorder="1" applyAlignment="1">
      <alignment horizontal="right" vertical="center"/>
      <protection/>
    </xf>
    <xf numFmtId="0" fontId="0" fillId="0" borderId="16" xfId="21" applyFont="1" applyFill="1" applyBorder="1" applyAlignment="1">
      <alignment horizontal="right"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7" xfId="21" applyFill="1" applyBorder="1" applyAlignment="1">
      <alignment vertical="center"/>
      <protection/>
    </xf>
    <xf numFmtId="0" fontId="0" fillId="0" borderId="18" xfId="21" applyFill="1" applyBorder="1" applyAlignment="1">
      <alignment horizontal="right" vertical="center"/>
      <protection/>
    </xf>
    <xf numFmtId="0" fontId="0" fillId="0" borderId="19" xfId="21" applyFont="1" applyFill="1" applyBorder="1" applyAlignment="1">
      <alignment horizontal="right" vertical="center"/>
      <protection/>
    </xf>
    <xf numFmtId="0" fontId="0" fillId="0" borderId="20" xfId="21" applyFill="1" applyBorder="1" applyAlignment="1">
      <alignment horizontal="right" vertical="center"/>
      <protection/>
    </xf>
    <xf numFmtId="0" fontId="0" fillId="0" borderId="21" xfId="21" applyFont="1" applyFill="1" applyBorder="1" applyAlignment="1">
      <alignment horizontal="right" vertical="center"/>
      <protection/>
    </xf>
    <xf numFmtId="0" fontId="0" fillId="0" borderId="17" xfId="21" applyFont="1" applyFill="1" applyBorder="1" applyAlignment="1">
      <alignment vertical="center"/>
      <protection/>
    </xf>
    <xf numFmtId="0" fontId="0" fillId="0" borderId="19" xfId="21" applyFill="1" applyBorder="1" applyAlignment="1">
      <alignment horizontal="right" vertical="center"/>
      <protection/>
    </xf>
    <xf numFmtId="0" fontId="0" fillId="0" borderId="0" xfId="21" applyFill="1" applyAlignment="1">
      <alignment horizontal="center" vertical="center"/>
      <protection/>
    </xf>
    <xf numFmtId="0" fontId="0" fillId="0" borderId="22" xfId="21" applyFill="1" applyBorder="1" applyAlignment="1">
      <alignment horizontal="right" vertical="center"/>
      <protection/>
    </xf>
    <xf numFmtId="0" fontId="0" fillId="0" borderId="23" xfId="21" applyFill="1" applyBorder="1" applyAlignment="1">
      <alignment horizontal="right" vertical="center"/>
      <protection/>
    </xf>
    <xf numFmtId="0" fontId="0" fillId="0" borderId="20" xfId="21" applyFont="1" applyFill="1" applyBorder="1" applyAlignment="1">
      <alignment horizontal="right" vertical="center"/>
      <protection/>
    </xf>
    <xf numFmtId="0" fontId="0" fillId="0" borderId="0" xfId="21" applyFill="1" applyAlignment="1">
      <alignment vertical="center"/>
      <protection/>
    </xf>
    <xf numFmtId="0" fontId="0" fillId="0" borderId="21" xfId="21" applyFill="1" applyBorder="1" applyAlignment="1">
      <alignment horizontal="right" vertical="center"/>
      <protection/>
    </xf>
    <xf numFmtId="0" fontId="5" fillId="0" borderId="24" xfId="21" applyFont="1" applyFill="1" applyBorder="1" applyAlignment="1">
      <alignment horizontal="center" vertical="center"/>
      <protection/>
    </xf>
    <xf numFmtId="0" fontId="5" fillId="0" borderId="25" xfId="21" applyFont="1" applyFill="1" applyBorder="1" applyAlignment="1">
      <alignment horizontal="center" vertical="center"/>
      <protection/>
    </xf>
    <xf numFmtId="0" fontId="5" fillId="0" borderId="26" xfId="21" applyFont="1" applyFill="1" applyBorder="1" applyAlignment="1">
      <alignment horizontal="center" vertical="center"/>
      <protection/>
    </xf>
    <xf numFmtId="0" fontId="5" fillId="0" borderId="27" xfId="21" applyFont="1" applyFill="1" applyBorder="1" applyAlignment="1">
      <alignment horizontal="center" vertical="center"/>
      <protection/>
    </xf>
    <xf numFmtId="177" fontId="5" fillId="0" borderId="24" xfId="21" applyNumberFormat="1" applyFont="1" applyFill="1" applyBorder="1" applyAlignment="1">
      <alignment horizontal="center" vertical="center"/>
      <protection/>
    </xf>
    <xf numFmtId="177" fontId="5" fillId="0" borderId="25" xfId="21" applyNumberFormat="1" applyFont="1" applyFill="1" applyBorder="1" applyAlignment="1">
      <alignment horizontal="center" vertical="center"/>
      <protection/>
    </xf>
    <xf numFmtId="177" fontId="5" fillId="0" borderId="26" xfId="21" applyNumberFormat="1" applyFont="1" applyFill="1" applyBorder="1" applyAlignment="1">
      <alignment horizontal="center" vertical="center"/>
      <protection/>
    </xf>
    <xf numFmtId="177" fontId="5" fillId="0" borderId="27" xfId="21" applyNumberFormat="1" applyFont="1" applyFill="1" applyBorder="1" applyAlignment="1">
      <alignment horizontal="center" vertical="center"/>
      <protection/>
    </xf>
    <xf numFmtId="0" fontId="0" fillId="0" borderId="28" xfId="21" applyBorder="1" applyAlignment="1">
      <alignment horizontal="right" vertical="center"/>
      <protection/>
    </xf>
    <xf numFmtId="177" fontId="5" fillId="0" borderId="17" xfId="21" applyNumberFormat="1" applyFont="1" applyFill="1" applyBorder="1" applyAlignment="1">
      <alignment horizontal="center" vertical="center"/>
      <protection/>
    </xf>
    <xf numFmtId="177" fontId="5" fillId="0" borderId="29" xfId="21" applyNumberFormat="1" applyFont="1" applyFill="1" applyBorder="1" applyAlignment="1">
      <alignment horizontal="center" vertical="center"/>
      <protection/>
    </xf>
    <xf numFmtId="0" fontId="0" fillId="0" borderId="0" xfId="21" applyNumberFormat="1" applyFont="1" applyBorder="1" applyAlignment="1">
      <alignment vertical="center"/>
      <protection/>
    </xf>
    <xf numFmtId="0" fontId="0" fillId="0" borderId="30" xfId="21" applyFont="1" applyFill="1" applyBorder="1" applyAlignment="1">
      <alignment horizontal="right" vertical="top"/>
      <protection/>
    </xf>
    <xf numFmtId="177" fontId="5" fillId="0" borderId="31" xfId="21" applyNumberFormat="1" applyFont="1" applyFill="1" applyBorder="1" applyAlignment="1">
      <alignment horizontal="center" vertical="center"/>
      <protection/>
    </xf>
    <xf numFmtId="0" fontId="0" fillId="0" borderId="32" xfId="0" applyBorder="1" applyAlignment="1">
      <alignment horizontal="right" vertical="top"/>
    </xf>
    <xf numFmtId="0" fontId="0" fillId="0" borderId="18" xfId="21" applyFont="1" applyFill="1" applyBorder="1" applyAlignment="1">
      <alignment horizontal="right" vertical="center"/>
      <protection/>
    </xf>
    <xf numFmtId="0" fontId="5" fillId="0" borderId="17" xfId="21" applyFont="1" applyFill="1" applyBorder="1" applyAlignment="1">
      <alignment horizontal="center" vertical="center"/>
      <protection/>
    </xf>
    <xf numFmtId="177" fontId="5" fillId="0" borderId="21" xfId="21" applyNumberFormat="1" applyFont="1" applyFill="1" applyBorder="1" applyAlignment="1">
      <alignment horizontal="center" vertical="center"/>
      <protection/>
    </xf>
    <xf numFmtId="0" fontId="0" fillId="0" borderId="0" xfId="21" applyNumberFormat="1" applyFont="1" applyFill="1" applyAlignment="1">
      <alignment vertical="center"/>
      <protection/>
    </xf>
    <xf numFmtId="0" fontId="0" fillId="0" borderId="0" xfId="21" applyFont="1" applyFill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33" xfId="21" applyFont="1" applyFill="1" applyBorder="1" applyAlignment="1">
      <alignment vertical="center"/>
      <protection/>
    </xf>
    <xf numFmtId="0" fontId="0" fillId="0" borderId="34" xfId="21" applyFill="1" applyBorder="1" applyAlignment="1">
      <alignment horizontal="right" vertical="center"/>
      <protection/>
    </xf>
    <xf numFmtId="0" fontId="0" fillId="0" borderId="35" xfId="21" applyFill="1" applyBorder="1" applyAlignment="1">
      <alignment horizontal="right" vertical="center"/>
      <protection/>
    </xf>
    <xf numFmtId="0" fontId="0" fillId="0" borderId="36" xfId="21" applyFill="1" applyBorder="1" applyAlignment="1">
      <alignment horizontal="right" vertical="center"/>
      <protection/>
    </xf>
    <xf numFmtId="0" fontId="0" fillId="0" borderId="37" xfId="21" applyFill="1" applyBorder="1" applyAlignment="1">
      <alignment horizontal="right" vertical="center"/>
      <protection/>
    </xf>
    <xf numFmtId="177" fontId="5" fillId="0" borderId="38" xfId="21" applyNumberFormat="1" applyFont="1" applyFill="1" applyBorder="1" applyAlignment="1">
      <alignment horizontal="center" vertical="center"/>
      <protection/>
    </xf>
    <xf numFmtId="177" fontId="5" fillId="0" borderId="39" xfId="21" applyNumberFormat="1" applyFont="1" applyFill="1" applyBorder="1" applyAlignment="1">
      <alignment horizontal="center" vertical="center"/>
      <protection/>
    </xf>
    <xf numFmtId="177" fontId="5" fillId="0" borderId="40" xfId="21" applyNumberFormat="1" applyFont="1" applyFill="1" applyBorder="1" applyAlignment="1">
      <alignment horizontal="center" vertical="center"/>
      <protection/>
    </xf>
    <xf numFmtId="177" fontId="5" fillId="0" borderId="41" xfId="21" applyNumberFormat="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vertical="center"/>
      <protection/>
    </xf>
    <xf numFmtId="0" fontId="0" fillId="0" borderId="42" xfId="21" applyFill="1" applyBorder="1" applyAlignment="1">
      <alignment horizontal="right" vertical="center"/>
      <protection/>
    </xf>
    <xf numFmtId="177" fontId="5" fillId="0" borderId="42" xfId="21" applyNumberFormat="1" applyFont="1" applyFill="1" applyBorder="1" applyAlignment="1">
      <alignment horizontal="center" vertical="center"/>
      <protection/>
    </xf>
    <xf numFmtId="0" fontId="0" fillId="0" borderId="43" xfId="21" applyFont="1" applyBorder="1" applyAlignment="1">
      <alignment horizontal="center" vertical="center"/>
      <protection/>
    </xf>
    <xf numFmtId="0" fontId="10" fillId="0" borderId="4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21" applyFont="1" applyFill="1" applyBorder="1" applyAlignment="1">
      <alignment vertical="center"/>
      <protection/>
    </xf>
    <xf numFmtId="0" fontId="0" fillId="0" borderId="47" xfId="21" applyFill="1" applyBorder="1" applyAlignment="1">
      <alignment horizontal="right" vertical="center"/>
      <protection/>
    </xf>
    <xf numFmtId="0" fontId="0" fillId="0" borderId="48" xfId="21" applyFill="1" applyBorder="1" applyAlignment="1">
      <alignment horizontal="right" vertical="center"/>
      <protection/>
    </xf>
    <xf numFmtId="0" fontId="0" fillId="0" borderId="28" xfId="21" applyFont="1" applyFill="1" applyBorder="1" applyAlignment="1">
      <alignment horizontal="right" vertical="center"/>
      <protection/>
    </xf>
    <xf numFmtId="0" fontId="0" fillId="0" borderId="49" xfId="21" applyFont="1" applyFill="1" applyBorder="1" applyAlignment="1">
      <alignment horizontal="right" vertical="center"/>
      <protection/>
    </xf>
    <xf numFmtId="178" fontId="5" fillId="0" borderId="50" xfId="21" applyNumberFormat="1" applyFont="1" applyFill="1" applyBorder="1" applyAlignment="1">
      <alignment horizontal="center" vertical="center"/>
      <protection/>
    </xf>
    <xf numFmtId="178" fontId="5" fillId="0" borderId="51" xfId="21" applyNumberFormat="1" applyFont="1" applyFill="1" applyBorder="1" applyAlignment="1">
      <alignment horizontal="center" vertical="center"/>
      <protection/>
    </xf>
    <xf numFmtId="178" fontId="5" fillId="0" borderId="52" xfId="21" applyNumberFormat="1" applyFont="1" applyFill="1" applyBorder="1" applyAlignment="1">
      <alignment horizontal="center" vertical="center"/>
      <protection/>
    </xf>
    <xf numFmtId="178" fontId="5" fillId="0" borderId="53" xfId="21" applyNumberFormat="1" applyFont="1" applyFill="1" applyBorder="1" applyAlignment="1">
      <alignment horizontal="center" vertical="center"/>
      <protection/>
    </xf>
    <xf numFmtId="178" fontId="5" fillId="0" borderId="54" xfId="21" applyNumberFormat="1" applyFont="1" applyFill="1" applyBorder="1" applyAlignment="1">
      <alignment horizontal="center" vertical="center"/>
      <protection/>
    </xf>
    <xf numFmtId="0" fontId="0" fillId="0" borderId="55" xfId="21" applyFont="1" applyFill="1" applyBorder="1" applyAlignment="1">
      <alignment vertical="center"/>
      <protection/>
    </xf>
    <xf numFmtId="177" fontId="5" fillId="0" borderId="56" xfId="21" applyNumberFormat="1" applyFont="1" applyFill="1" applyBorder="1" applyAlignment="1">
      <alignment horizontal="center" vertical="center"/>
      <protection/>
    </xf>
    <xf numFmtId="177" fontId="5" fillId="0" borderId="57" xfId="21" applyNumberFormat="1" applyFont="1" applyFill="1" applyBorder="1" applyAlignment="1">
      <alignment horizontal="center" vertical="center"/>
      <protection/>
    </xf>
    <xf numFmtId="177" fontId="5" fillId="0" borderId="58" xfId="21" applyNumberFormat="1" applyFont="1" applyFill="1" applyBorder="1" applyAlignment="1">
      <alignment horizontal="center" vertical="center"/>
      <protection/>
    </xf>
    <xf numFmtId="177" fontId="5" fillId="0" borderId="59" xfId="21" applyNumberFormat="1" applyFont="1" applyFill="1" applyBorder="1" applyAlignment="1">
      <alignment horizontal="center" vertical="center"/>
      <protection/>
    </xf>
    <xf numFmtId="0" fontId="0" fillId="0" borderId="30" xfId="21" applyFont="1" applyFill="1" applyBorder="1" applyAlignment="1">
      <alignment horizontal="right" vertical="center"/>
      <protection/>
    </xf>
    <xf numFmtId="0" fontId="0" fillId="0" borderId="60" xfId="21" applyFont="1" applyFill="1" applyBorder="1" applyAlignment="1">
      <alignment horizontal="right" vertical="center"/>
      <protection/>
    </xf>
    <xf numFmtId="178" fontId="5" fillId="0" borderId="56" xfId="21" applyNumberFormat="1" applyFont="1" applyFill="1" applyBorder="1" applyAlignment="1">
      <alignment horizontal="center" vertical="center"/>
      <protection/>
    </xf>
    <xf numFmtId="178" fontId="5" fillId="0" borderId="57" xfId="21" applyNumberFormat="1" applyFont="1" applyFill="1" applyBorder="1" applyAlignment="1">
      <alignment horizontal="center" vertical="center"/>
      <protection/>
    </xf>
    <xf numFmtId="178" fontId="5" fillId="0" borderId="24" xfId="21" applyNumberFormat="1" applyFont="1" applyFill="1" applyBorder="1" applyAlignment="1">
      <alignment horizontal="center" vertical="center"/>
      <protection/>
    </xf>
    <xf numFmtId="178" fontId="5" fillId="0" borderId="58" xfId="21" applyNumberFormat="1" applyFont="1" applyFill="1" applyBorder="1" applyAlignment="1">
      <alignment horizontal="center" vertical="center"/>
      <protection/>
    </xf>
    <xf numFmtId="178" fontId="5" fillId="0" borderId="59" xfId="21" applyNumberFormat="1" applyFont="1" applyFill="1" applyBorder="1" applyAlignment="1">
      <alignment horizontal="center" vertical="center"/>
      <protection/>
    </xf>
    <xf numFmtId="0" fontId="0" fillId="0" borderId="0" xfId="21" applyFont="1" applyAlignment="1">
      <alignment horizontal="center" vertical="center"/>
      <protection/>
    </xf>
    <xf numFmtId="0" fontId="0" fillId="0" borderId="0" xfId="21" applyFont="1" applyAlignment="1">
      <alignment vertical="center"/>
      <protection/>
    </xf>
    <xf numFmtId="179" fontId="5" fillId="0" borderId="24" xfId="21" applyNumberFormat="1" applyFont="1" applyFill="1" applyBorder="1" applyAlignment="1">
      <alignment horizontal="center" vertical="center"/>
      <protection/>
    </xf>
    <xf numFmtId="177" fontId="5" fillId="0" borderId="61" xfId="21" applyNumberFormat="1" applyFont="1" applyFill="1" applyBorder="1" applyAlignment="1">
      <alignment horizontal="center" vertical="center"/>
      <protection/>
    </xf>
    <xf numFmtId="180" fontId="0" fillId="0" borderId="22" xfId="21" applyNumberFormat="1" applyFill="1" applyBorder="1" applyAlignment="1">
      <alignment horizontal="right" vertical="center"/>
      <protection/>
    </xf>
    <xf numFmtId="178" fontId="5" fillId="0" borderId="61" xfId="21" applyNumberFormat="1" applyFont="1" applyFill="1" applyBorder="1" applyAlignment="1">
      <alignment horizontal="center" vertical="center"/>
      <protection/>
    </xf>
    <xf numFmtId="0" fontId="0" fillId="0" borderId="0" xfId="21" applyFont="1" applyFill="1" applyAlignment="1">
      <alignment vertical="center"/>
      <protection/>
    </xf>
    <xf numFmtId="0" fontId="0" fillId="0" borderId="34" xfId="21" applyFont="1" applyFill="1" applyBorder="1" applyAlignment="1">
      <alignment horizontal="right" vertical="center"/>
      <protection/>
    </xf>
    <xf numFmtId="0" fontId="0" fillId="0" borderId="35" xfId="21" applyFont="1" applyFill="1" applyBorder="1" applyAlignment="1">
      <alignment horizontal="right" vertical="center"/>
      <protection/>
    </xf>
    <xf numFmtId="0" fontId="0" fillId="0" borderId="36" xfId="21" applyFont="1" applyFill="1" applyBorder="1" applyAlignment="1">
      <alignment horizontal="right" vertical="center"/>
      <protection/>
    </xf>
    <xf numFmtId="0" fontId="0" fillId="0" borderId="37" xfId="2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horizontal="center" vertical="center"/>
      <protection/>
    </xf>
    <xf numFmtId="49" fontId="0" fillId="0" borderId="56" xfId="21" applyNumberFormat="1" applyFont="1" applyFill="1" applyBorder="1" applyAlignment="1">
      <alignment horizontal="center" vertical="center" wrapText="1"/>
      <protection/>
    </xf>
    <xf numFmtId="49" fontId="0" fillId="0" borderId="57" xfId="21" applyNumberFormat="1" applyFont="1" applyFill="1" applyBorder="1" applyAlignment="1">
      <alignment horizontal="center" vertical="center" wrapText="1"/>
      <protection/>
    </xf>
    <xf numFmtId="49" fontId="0" fillId="0" borderId="61" xfId="21" applyNumberFormat="1" applyFont="1" applyFill="1" applyBorder="1" applyAlignment="1">
      <alignment horizontal="center" vertical="center" wrapText="1"/>
      <protection/>
    </xf>
    <xf numFmtId="49" fontId="0" fillId="0" borderId="58" xfId="21" applyNumberFormat="1" applyFont="1" applyFill="1" applyBorder="1" applyAlignment="1">
      <alignment horizontal="center" vertical="center" wrapText="1"/>
      <protection/>
    </xf>
    <xf numFmtId="0" fontId="0" fillId="0" borderId="32" xfId="21" applyFont="1" applyFill="1" applyBorder="1" applyAlignment="1">
      <alignment horizontal="right" vertical="center"/>
      <protection/>
    </xf>
    <xf numFmtId="0" fontId="0" fillId="0" borderId="30" xfId="21" applyFont="1" applyFill="1" applyBorder="1" applyAlignment="1">
      <alignment horizontal="right" vertical="center"/>
      <protection/>
    </xf>
    <xf numFmtId="49" fontId="0" fillId="0" borderId="56" xfId="21" applyNumberFormat="1" applyFont="1" applyFill="1" applyBorder="1" applyAlignment="1">
      <alignment horizontal="center" vertical="center"/>
      <protection/>
    </xf>
    <xf numFmtId="49" fontId="0" fillId="0" borderId="57" xfId="21" applyNumberFormat="1" applyFont="1" applyFill="1" applyBorder="1" applyAlignment="1">
      <alignment horizontal="center" vertical="center"/>
      <protection/>
    </xf>
    <xf numFmtId="49" fontId="0" fillId="0" borderId="24" xfId="21" applyNumberFormat="1" applyFont="1" applyFill="1" applyBorder="1" applyAlignment="1">
      <alignment horizontal="center" vertical="center"/>
      <protection/>
    </xf>
    <xf numFmtId="49" fontId="0" fillId="0" borderId="58" xfId="21" applyNumberFormat="1" applyFont="1" applyFill="1" applyBorder="1" applyAlignment="1">
      <alignment horizontal="center" vertical="center"/>
      <protection/>
    </xf>
    <xf numFmtId="49" fontId="0" fillId="0" borderId="17" xfId="21" applyNumberFormat="1" applyFont="1" applyFill="1" applyBorder="1" applyAlignment="1">
      <alignment horizontal="center" vertical="center" wrapText="1"/>
      <protection/>
    </xf>
    <xf numFmtId="49" fontId="0" fillId="0" borderId="62" xfId="21" applyNumberFormat="1" applyFont="1" applyFill="1" applyBorder="1" applyAlignment="1">
      <alignment horizontal="center" vertical="center" wrapText="1"/>
      <protection/>
    </xf>
    <xf numFmtId="49" fontId="0" fillId="0" borderId="25" xfId="21" applyNumberFormat="1" applyFont="1" applyFill="1" applyBorder="1" applyAlignment="1">
      <alignment horizontal="center" vertical="center" wrapText="1"/>
      <protection/>
    </xf>
    <xf numFmtId="49" fontId="0" fillId="0" borderId="17" xfId="21" applyNumberFormat="1" applyFont="1" applyFill="1" applyBorder="1" applyAlignment="1">
      <alignment horizontal="center" vertical="center"/>
      <protection/>
    </xf>
    <xf numFmtId="49" fontId="0" fillId="0" borderId="62" xfId="21" applyNumberFormat="1" applyFont="1" applyFill="1" applyBorder="1" applyAlignment="1">
      <alignment horizontal="center" vertical="center"/>
      <protection/>
    </xf>
    <xf numFmtId="49" fontId="0" fillId="0" borderId="25" xfId="21" applyNumberFormat="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left" vertical="center" wrapText="1"/>
      <protection/>
    </xf>
    <xf numFmtId="0" fontId="0" fillId="0" borderId="63" xfId="21" applyFill="1" applyBorder="1" applyAlignment="1">
      <alignment horizontal="right" vertical="center"/>
      <protection/>
    </xf>
    <xf numFmtId="0" fontId="0" fillId="0" borderId="55" xfId="21" applyFont="1" applyFill="1" applyBorder="1" applyAlignment="1">
      <alignment horizontal="left" vertical="center"/>
      <protection/>
    </xf>
    <xf numFmtId="0" fontId="0" fillId="0" borderId="64" xfId="0" applyFont="1" applyBorder="1" applyAlignment="1">
      <alignment horizontal="left" vertical="center"/>
    </xf>
    <xf numFmtId="0" fontId="0" fillId="0" borderId="32" xfId="21" applyFont="1" applyFill="1" applyBorder="1" applyAlignment="1">
      <alignment horizontal="right" vertical="center"/>
      <protection/>
    </xf>
    <xf numFmtId="0" fontId="0" fillId="0" borderId="46" xfId="21" applyFont="1" applyFill="1" applyBorder="1" applyAlignment="1">
      <alignment vertical="center"/>
      <protection/>
    </xf>
    <xf numFmtId="0" fontId="0" fillId="0" borderId="64" xfId="0" applyFont="1" applyBorder="1" applyAlignment="1">
      <alignment vertical="center"/>
    </xf>
    <xf numFmtId="0" fontId="0" fillId="0" borderId="47" xfId="21" applyFont="1" applyFill="1" applyBorder="1" applyAlignment="1">
      <alignment horizontal="right" vertical="center"/>
      <protection/>
    </xf>
    <xf numFmtId="0" fontId="0" fillId="0" borderId="23" xfId="21" applyFill="1" applyBorder="1" applyAlignment="1">
      <alignment horizontal="right" vertical="center"/>
      <protection/>
    </xf>
    <xf numFmtId="177" fontId="5" fillId="0" borderId="25" xfId="21" applyNumberFormat="1" applyFont="1" applyFill="1" applyBorder="1" applyAlignment="1">
      <alignment horizontal="center" vertical="center"/>
      <protection/>
    </xf>
    <xf numFmtId="0" fontId="5" fillId="0" borderId="25" xfId="21" applyFont="1" applyFill="1" applyBorder="1" applyAlignment="1">
      <alignment horizontal="center" vertical="center"/>
      <protection/>
    </xf>
    <xf numFmtId="0" fontId="0" fillId="0" borderId="60" xfId="21" applyFont="1" applyFill="1" applyBorder="1" applyAlignment="1">
      <alignment horizontal="right" vertical="center"/>
      <protection/>
    </xf>
    <xf numFmtId="0" fontId="0" fillId="0" borderId="65" xfId="21" applyFont="1" applyFill="1" applyBorder="1" applyAlignment="1">
      <alignment horizontal="right" vertical="center"/>
      <protection/>
    </xf>
    <xf numFmtId="177" fontId="5" fillId="0" borderId="29" xfId="21" applyNumberFormat="1" applyFont="1" applyFill="1" applyBorder="1" applyAlignment="1">
      <alignment horizontal="center" vertical="center"/>
      <protection/>
    </xf>
    <xf numFmtId="177" fontId="5" fillId="0" borderId="62" xfId="21" applyNumberFormat="1" applyFont="1" applyFill="1" applyBorder="1" applyAlignment="1">
      <alignment horizontal="center" vertical="center"/>
      <protection/>
    </xf>
    <xf numFmtId="177" fontId="5" fillId="0" borderId="21" xfId="21" applyNumberFormat="1" applyFont="1" applyFill="1" applyBorder="1" applyAlignment="1">
      <alignment horizontal="center" vertical="center"/>
      <protection/>
    </xf>
    <xf numFmtId="49" fontId="5" fillId="0" borderId="17" xfId="21" applyNumberFormat="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22" xfId="21" applyFont="1" applyFill="1" applyBorder="1" applyAlignment="1">
      <alignment horizontal="right" vertical="center"/>
      <protection/>
    </xf>
    <xf numFmtId="0" fontId="0" fillId="0" borderId="66" xfId="21" applyFont="1" applyFill="1" applyBorder="1" applyAlignment="1">
      <alignment horizontal="right" vertical="center"/>
      <protection/>
    </xf>
    <xf numFmtId="0" fontId="0" fillId="0" borderId="30" xfId="21" applyFont="1" applyFill="1" applyBorder="1" applyAlignment="1">
      <alignment vertical="center"/>
      <protection/>
    </xf>
    <xf numFmtId="0" fontId="0" fillId="0" borderId="32" xfId="21" applyFont="1" applyFill="1" applyBorder="1" applyAlignment="1">
      <alignment vertical="center"/>
      <protection/>
    </xf>
    <xf numFmtId="0" fontId="0" fillId="0" borderId="20" xfId="21" applyFont="1" applyFill="1" applyBorder="1" applyAlignment="1">
      <alignment horizontal="right" vertical="center"/>
      <protection/>
    </xf>
    <xf numFmtId="0" fontId="0" fillId="0" borderId="20" xfId="0" applyFont="1" applyBorder="1" applyAlignment="1">
      <alignment horizontal="right" vertical="center"/>
    </xf>
    <xf numFmtId="0" fontId="0" fillId="0" borderId="67" xfId="21" applyFont="1" applyFill="1" applyBorder="1" applyAlignment="1">
      <alignment horizontal="right" vertical="center"/>
      <protection/>
    </xf>
    <xf numFmtId="0" fontId="0" fillId="0" borderId="68" xfId="21" applyFont="1" applyFill="1" applyBorder="1" applyAlignment="1">
      <alignment horizontal="right" vertical="center"/>
      <protection/>
    </xf>
    <xf numFmtId="0" fontId="0" fillId="0" borderId="68" xfId="0" applyFont="1" applyBorder="1" applyAlignment="1">
      <alignment horizontal="right" vertical="center"/>
    </xf>
    <xf numFmtId="0" fontId="0" fillId="0" borderId="66" xfId="0" applyFont="1" applyBorder="1" applyAlignment="1">
      <alignment horizontal="right" vertical="center"/>
    </xf>
    <xf numFmtId="49" fontId="5" fillId="0" borderId="29" xfId="21" applyNumberFormat="1" applyFont="1" applyFill="1" applyBorder="1" applyAlignment="1">
      <alignment horizontal="center" vertical="center"/>
      <protection/>
    </xf>
    <xf numFmtId="49" fontId="5" fillId="0" borderId="62" xfId="21" applyNumberFormat="1" applyFont="1" applyFill="1" applyBorder="1" applyAlignment="1">
      <alignment horizontal="center" vertical="center"/>
      <protection/>
    </xf>
    <xf numFmtId="49" fontId="5" fillId="0" borderId="25" xfId="21" applyNumberFormat="1" applyFont="1" applyFill="1" applyBorder="1" applyAlignment="1">
      <alignment horizontal="center" vertical="center"/>
      <protection/>
    </xf>
    <xf numFmtId="0" fontId="5" fillId="0" borderId="69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0" fillId="0" borderId="67" xfId="21" applyFill="1" applyBorder="1" applyAlignment="1">
      <alignment horizontal="right" vertical="center"/>
      <protection/>
    </xf>
    <xf numFmtId="0" fontId="0" fillId="0" borderId="68" xfId="21" applyFill="1" applyBorder="1" applyAlignment="1">
      <alignment horizontal="right" vertical="center"/>
      <protection/>
    </xf>
    <xf numFmtId="177" fontId="3" fillId="0" borderId="29" xfId="21" applyNumberFormat="1" applyFont="1" applyFill="1" applyBorder="1" applyAlignment="1">
      <alignment horizontal="center" vertical="center"/>
      <protection/>
    </xf>
    <xf numFmtId="0" fontId="3" fillId="0" borderId="6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7" xfId="21" applyBorder="1" applyAlignment="1">
      <alignment vertical="center"/>
      <protection/>
    </xf>
    <xf numFmtId="0" fontId="0" fillId="0" borderId="62" xfId="0" applyBorder="1" applyAlignment="1">
      <alignment vertical="center"/>
    </xf>
    <xf numFmtId="177" fontId="3" fillId="0" borderId="17" xfId="21" applyNumberFormat="1" applyFont="1" applyFill="1" applyBorder="1" applyAlignment="1">
      <alignment horizontal="left" vertical="center"/>
      <protection/>
    </xf>
    <xf numFmtId="0" fontId="3" fillId="0" borderId="62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0" borderId="29" xfId="21" applyFont="1" applyFill="1" applyBorder="1" applyAlignment="1">
      <alignment horizontal="center" vertical="center"/>
      <protection/>
    </xf>
    <xf numFmtId="0" fontId="5" fillId="0" borderId="62" xfId="21" applyFont="1" applyFill="1" applyBorder="1" applyAlignment="1">
      <alignment horizontal="center" vertical="center"/>
      <protection/>
    </xf>
    <xf numFmtId="0" fontId="5" fillId="0" borderId="21" xfId="21" applyFont="1" applyFill="1" applyBorder="1" applyAlignment="1">
      <alignment horizontal="center" vertical="center"/>
      <protection/>
    </xf>
    <xf numFmtId="0" fontId="5" fillId="0" borderId="17" xfId="21" applyFont="1" applyFill="1" applyBorder="1" applyAlignment="1">
      <alignment horizontal="center" vertical="center"/>
      <protection/>
    </xf>
    <xf numFmtId="0" fontId="0" fillId="0" borderId="55" xfId="21" applyFont="1" applyFill="1" applyBorder="1" applyAlignment="1">
      <alignment vertical="center"/>
      <protection/>
    </xf>
    <xf numFmtId="0" fontId="0" fillId="0" borderId="64" xfId="0" applyBorder="1" applyAlignment="1">
      <alignment vertical="center"/>
    </xf>
    <xf numFmtId="0" fontId="0" fillId="0" borderId="22" xfId="21" applyFill="1" applyBorder="1" applyAlignment="1">
      <alignment horizontal="right" vertical="center"/>
      <protection/>
    </xf>
    <xf numFmtId="0" fontId="0" fillId="0" borderId="66" xfId="0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63" xfId="0" applyFont="1" applyBorder="1" applyAlignment="1">
      <alignment horizontal="right" vertical="center"/>
    </xf>
    <xf numFmtId="0" fontId="0" fillId="0" borderId="32" xfId="21" applyFont="1" applyFill="1" applyBorder="1" applyAlignment="1">
      <alignment horizontal="right" vertical="center"/>
      <protection/>
    </xf>
    <xf numFmtId="0" fontId="0" fillId="0" borderId="70" xfId="21" applyFont="1" applyFill="1" applyBorder="1" applyAlignment="1">
      <alignment horizontal="right" vertical="center"/>
      <protection/>
    </xf>
    <xf numFmtId="177" fontId="5" fillId="0" borderId="71" xfId="21" applyNumberFormat="1" applyFont="1" applyFill="1" applyBorder="1" applyAlignment="1">
      <alignment horizontal="center" vertical="center"/>
      <protection/>
    </xf>
    <xf numFmtId="0" fontId="5" fillId="0" borderId="72" xfId="21" applyFont="1" applyFill="1" applyBorder="1" applyAlignment="1">
      <alignment horizontal="center" vertical="center"/>
      <protection/>
    </xf>
    <xf numFmtId="0" fontId="5" fillId="0" borderId="4" xfId="21" applyFont="1" applyFill="1" applyBorder="1" applyAlignment="1">
      <alignment horizontal="center" vertical="center"/>
      <protection/>
    </xf>
    <xf numFmtId="49" fontId="5" fillId="0" borderId="73" xfId="21" applyNumberFormat="1" applyFont="1" applyFill="1" applyBorder="1" applyAlignment="1">
      <alignment horizontal="center" vertical="center"/>
      <protection/>
    </xf>
    <xf numFmtId="49" fontId="5" fillId="0" borderId="72" xfId="21" applyNumberFormat="1" applyFont="1" applyFill="1" applyBorder="1" applyAlignment="1">
      <alignment horizontal="center" vertical="center"/>
      <protection/>
    </xf>
    <xf numFmtId="49" fontId="5" fillId="0" borderId="68" xfId="21" applyNumberFormat="1" applyFont="1" applyFill="1" applyBorder="1" applyAlignment="1">
      <alignment horizontal="center" vertical="center"/>
      <protection/>
    </xf>
    <xf numFmtId="49" fontId="5" fillId="0" borderId="4" xfId="21" applyNumberFormat="1" applyFont="1" applyFill="1" applyBorder="1" applyAlignment="1">
      <alignment horizontal="center" vertical="center"/>
      <protection/>
    </xf>
    <xf numFmtId="0" fontId="0" fillId="0" borderId="17" xfId="21" applyFont="1" applyFill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177" fontId="0" fillId="0" borderId="17" xfId="21" applyNumberFormat="1" applyFont="1" applyFill="1" applyBorder="1" applyAlignment="1">
      <alignment horizontal="center" vertical="center"/>
      <protection/>
    </xf>
    <xf numFmtId="177" fontId="5" fillId="0" borderId="17" xfId="21" applyNumberFormat="1" applyFont="1" applyFill="1" applyBorder="1" applyAlignment="1">
      <alignment horizontal="center" vertical="center"/>
      <protection/>
    </xf>
    <xf numFmtId="0" fontId="0" fillId="0" borderId="6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9" xfId="21" applyFont="1" applyFill="1" applyBorder="1" applyAlignment="1">
      <alignment horizontal="center" vertical="center"/>
      <protection/>
    </xf>
    <xf numFmtId="0" fontId="0" fillId="0" borderId="62" xfId="21" applyFont="1" applyFill="1" applyBorder="1" applyAlignment="1">
      <alignment horizontal="center" vertical="center"/>
      <protection/>
    </xf>
    <xf numFmtId="0" fontId="0" fillId="0" borderId="21" xfId="21" applyFont="1" applyFill="1" applyBorder="1" applyAlignment="1">
      <alignment horizontal="center" vertical="center"/>
      <protection/>
    </xf>
    <xf numFmtId="56" fontId="0" fillId="0" borderId="29" xfId="21" applyNumberFormat="1" applyFont="1" applyFill="1" applyBorder="1" applyAlignment="1">
      <alignment horizontal="center" vertical="center"/>
      <protection/>
    </xf>
    <xf numFmtId="0" fontId="5" fillId="0" borderId="19" xfId="21" applyFont="1" applyFill="1" applyBorder="1" applyAlignment="1">
      <alignment horizontal="center" vertical="center"/>
      <protection/>
    </xf>
    <xf numFmtId="0" fontId="9" fillId="0" borderId="29" xfId="21" applyFont="1" applyFill="1" applyBorder="1" applyAlignment="1">
      <alignment horizontal="center" vertical="center"/>
      <protection/>
    </xf>
    <xf numFmtId="0" fontId="9" fillId="0" borderId="6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78" fontId="5" fillId="0" borderId="29" xfId="21" applyNumberFormat="1" applyFont="1" applyFill="1" applyBorder="1" applyAlignment="1">
      <alignment horizontal="center" vertical="center"/>
      <protection/>
    </xf>
    <xf numFmtId="178" fontId="5" fillId="0" borderId="62" xfId="21" applyNumberFormat="1" applyFont="1" applyFill="1" applyBorder="1" applyAlignment="1">
      <alignment horizontal="center" vertical="center"/>
      <protection/>
    </xf>
    <xf numFmtId="178" fontId="5" fillId="0" borderId="25" xfId="21" applyNumberFormat="1" applyFont="1" applyFill="1" applyBorder="1" applyAlignment="1">
      <alignment horizontal="center" vertical="center"/>
      <protection/>
    </xf>
    <xf numFmtId="177" fontId="5" fillId="0" borderId="74" xfId="21" applyNumberFormat="1" applyFont="1" applyFill="1" applyBorder="1" applyAlignment="1">
      <alignment horizontal="center" vertical="center"/>
      <protection/>
    </xf>
    <xf numFmtId="177" fontId="5" fillId="0" borderId="75" xfId="21" applyNumberFormat="1" applyFont="1" applyFill="1" applyBorder="1" applyAlignment="1">
      <alignment horizontal="center" vertical="center"/>
      <protection/>
    </xf>
    <xf numFmtId="177" fontId="5" fillId="0" borderId="39" xfId="21" applyNumberFormat="1" applyFont="1" applyFill="1" applyBorder="1" applyAlignment="1">
      <alignment horizontal="center" vertical="center"/>
      <protection/>
    </xf>
    <xf numFmtId="49" fontId="5" fillId="0" borderId="19" xfId="21" applyNumberFormat="1" applyFont="1" applyFill="1" applyBorder="1" applyAlignment="1">
      <alignment horizontal="center" vertical="center"/>
      <protection/>
    </xf>
    <xf numFmtId="177" fontId="5" fillId="0" borderId="76" xfId="21" applyNumberFormat="1" applyFont="1" applyFill="1" applyBorder="1" applyAlignment="1">
      <alignment horizontal="center" vertical="center"/>
      <protection/>
    </xf>
    <xf numFmtId="0" fontId="5" fillId="0" borderId="77" xfId="21" applyFont="1" applyFill="1" applyBorder="1" applyAlignment="1">
      <alignment horizontal="center" vertical="center"/>
      <protection/>
    </xf>
    <xf numFmtId="0" fontId="5" fillId="0" borderId="67" xfId="21" applyFont="1" applyFill="1" applyBorder="1" applyAlignment="1">
      <alignment horizontal="center" vertical="center"/>
      <protection/>
    </xf>
    <xf numFmtId="177" fontId="5" fillId="0" borderId="77" xfId="21" applyNumberFormat="1" applyFont="1" applyFill="1" applyBorder="1" applyAlignment="1">
      <alignment horizontal="center" vertical="center"/>
      <protection/>
    </xf>
    <xf numFmtId="0" fontId="0" fillId="0" borderId="33" xfId="21" applyFont="1" applyFill="1" applyBorder="1" applyAlignment="1">
      <alignment horizontal="center" vertical="center"/>
      <protection/>
    </xf>
    <xf numFmtId="0" fontId="0" fillId="0" borderId="7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49" fontId="5" fillId="0" borderId="21" xfId="21" applyNumberFormat="1" applyFont="1" applyFill="1" applyBorder="1" applyAlignment="1">
      <alignment horizontal="center" vertical="center"/>
      <protection/>
    </xf>
    <xf numFmtId="0" fontId="5" fillId="0" borderId="17" xfId="21" applyNumberFormat="1" applyFont="1" applyFill="1" applyBorder="1" applyAlignment="1">
      <alignment horizontal="center" vertical="center"/>
      <protection/>
    </xf>
    <xf numFmtId="0" fontId="5" fillId="0" borderId="6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62" xfId="21" applyNumberFormat="1" applyFont="1" applyFill="1" applyBorder="1" applyAlignment="1">
      <alignment horizontal="center" vertical="center"/>
      <protection/>
    </xf>
    <xf numFmtId="0" fontId="5" fillId="0" borderId="25" xfId="0" applyFont="1" applyFill="1" applyBorder="1" applyAlignment="1">
      <alignment horizontal="center" vertical="center"/>
    </xf>
    <xf numFmtId="0" fontId="4" fillId="0" borderId="78" xfId="21" applyFont="1" applyBorder="1" applyAlignment="1">
      <alignment horizontal="center" vertical="center"/>
      <protection/>
    </xf>
    <xf numFmtId="0" fontId="8" fillId="0" borderId="42" xfId="21" applyFont="1" applyBorder="1" applyAlignment="1">
      <alignment horizontal="center" vertical="center"/>
      <protection/>
    </xf>
    <xf numFmtId="0" fontId="8" fillId="0" borderId="79" xfId="21" applyFont="1" applyBorder="1" applyAlignment="1">
      <alignment horizontal="center" vertical="center"/>
      <protection/>
    </xf>
    <xf numFmtId="179" fontId="5" fillId="0" borderId="31" xfId="21" applyNumberFormat="1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17" xfId="21" applyFont="1" applyFill="1" applyBorder="1" applyAlignment="1">
      <alignment vertical="center"/>
      <protection/>
    </xf>
    <xf numFmtId="0" fontId="3" fillId="0" borderId="62" xfId="21" applyFont="1" applyFill="1" applyBorder="1" applyAlignment="1">
      <alignment vertical="center"/>
      <protection/>
    </xf>
    <xf numFmtId="0" fontId="3" fillId="0" borderId="21" xfId="21" applyFont="1" applyFill="1" applyBorder="1" applyAlignment="1">
      <alignment vertical="center"/>
      <protection/>
    </xf>
    <xf numFmtId="0" fontId="0" fillId="0" borderId="80" xfId="21" applyFill="1" applyBorder="1" applyAlignment="1">
      <alignment horizontal="center" vertical="center"/>
      <protection/>
    </xf>
    <xf numFmtId="0" fontId="0" fillId="0" borderId="81" xfId="21" applyFill="1" applyBorder="1" applyAlignment="1">
      <alignment horizontal="center" vertical="center"/>
      <protection/>
    </xf>
    <xf numFmtId="0" fontId="8" fillId="0" borderId="82" xfId="21" applyFont="1" applyFill="1" applyBorder="1" applyAlignment="1">
      <alignment horizontal="center" vertical="center"/>
      <protection/>
    </xf>
    <xf numFmtId="0" fontId="0" fillId="0" borderId="83" xfId="21" applyFill="1" applyBorder="1" applyAlignment="1">
      <alignment horizontal="center" vertical="center"/>
      <protection/>
    </xf>
    <xf numFmtId="0" fontId="0" fillId="0" borderId="84" xfId="21" applyFont="1" applyFill="1" applyBorder="1" applyAlignment="1">
      <alignment horizontal="center" vertical="center"/>
      <protection/>
    </xf>
    <xf numFmtId="0" fontId="0" fillId="0" borderId="85" xfId="21" applyFill="1" applyBorder="1" applyAlignment="1">
      <alignment horizontal="center" vertical="center"/>
      <protection/>
    </xf>
    <xf numFmtId="0" fontId="0" fillId="0" borderId="86" xfId="21" applyFill="1" applyBorder="1" applyAlignment="1">
      <alignment horizontal="center" vertical="center"/>
      <protection/>
    </xf>
    <xf numFmtId="0" fontId="0" fillId="0" borderId="87" xfId="21" applyFill="1" applyBorder="1" applyAlignment="1">
      <alignment horizontal="center" vertical="center"/>
      <protection/>
    </xf>
    <xf numFmtId="0" fontId="0" fillId="0" borderId="88" xfId="21" applyFont="1" applyFill="1" applyBorder="1" applyAlignment="1">
      <alignment horizontal="center" vertical="center"/>
      <protection/>
    </xf>
    <xf numFmtId="0" fontId="0" fillId="0" borderId="89" xfId="21" applyFont="1" applyFill="1" applyBorder="1" applyAlignment="1">
      <alignment horizontal="center" vertical="center"/>
      <protection/>
    </xf>
    <xf numFmtId="0" fontId="0" fillId="0" borderId="90" xfId="2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3" xfId="21" applyFont="1" applyFill="1" applyBorder="1" applyAlignment="1">
      <alignment horizontal="center" vertical="center"/>
      <protection/>
    </xf>
    <xf numFmtId="0" fontId="0" fillId="0" borderId="82" xfId="21" applyFont="1" applyFill="1" applyBorder="1" applyAlignment="1">
      <alignment horizontal="center" vertical="center"/>
      <protection/>
    </xf>
    <xf numFmtId="0" fontId="0" fillId="0" borderId="91" xfId="21" applyFill="1" applyBorder="1" applyAlignment="1">
      <alignment horizontal="right" vertical="center"/>
      <protection/>
    </xf>
    <xf numFmtId="0" fontId="0" fillId="0" borderId="92" xfId="0" applyBorder="1" applyAlignment="1">
      <alignment horizontal="right" vertical="center"/>
    </xf>
    <xf numFmtId="0" fontId="0" fillId="0" borderId="30" xfId="21" applyFont="1" applyFill="1" applyBorder="1" applyAlignment="1">
      <alignment horizontal="right" vertical="center"/>
      <protection/>
    </xf>
    <xf numFmtId="0" fontId="0" fillId="0" borderId="30" xfId="21" applyFill="1" applyBorder="1" applyAlignment="1">
      <alignment horizontal="right" vertical="center"/>
      <protection/>
    </xf>
    <xf numFmtId="0" fontId="0" fillId="0" borderId="32" xfId="21" applyFill="1" applyBorder="1" applyAlignment="1">
      <alignment horizontal="right" vertical="center"/>
      <protection/>
    </xf>
    <xf numFmtId="177" fontId="5" fillId="0" borderId="93" xfId="21" applyNumberFormat="1" applyFont="1" applyFill="1" applyBorder="1" applyAlignment="1">
      <alignment vertical="center"/>
      <protection/>
    </xf>
    <xf numFmtId="0" fontId="0" fillId="0" borderId="71" xfId="0" applyBorder="1" applyAlignment="1">
      <alignment vertical="center"/>
    </xf>
    <xf numFmtId="177" fontId="5" fillId="0" borderId="58" xfId="21" applyNumberFormat="1" applyFont="1" applyFill="1" applyBorder="1" applyAlignment="1">
      <alignment vertical="center"/>
      <protection/>
    </xf>
    <xf numFmtId="0" fontId="0" fillId="0" borderId="4" xfId="0" applyBorder="1" applyAlignment="1">
      <alignment vertical="center"/>
    </xf>
    <xf numFmtId="177" fontId="5" fillId="0" borderId="61" xfId="21" applyNumberFormat="1" applyFont="1" applyFill="1" applyBorder="1" applyAlignment="1">
      <alignment vertical="center"/>
      <protection/>
    </xf>
    <xf numFmtId="177" fontId="5" fillId="0" borderId="94" xfId="21" applyNumberFormat="1" applyFont="1" applyFill="1" applyBorder="1" applyAlignment="1">
      <alignment vertical="center"/>
      <protection/>
    </xf>
    <xf numFmtId="177" fontId="5" fillId="0" borderId="57" xfId="21" applyNumberFormat="1" applyFont="1" applyFill="1" applyBorder="1" applyAlignment="1">
      <alignment vertical="center"/>
      <protection/>
    </xf>
    <xf numFmtId="177" fontId="5" fillId="0" borderId="5" xfId="21" applyNumberFormat="1" applyFont="1" applyFill="1" applyBorder="1" applyAlignment="1">
      <alignment vertical="center"/>
      <protection/>
    </xf>
    <xf numFmtId="177" fontId="5" fillId="0" borderId="4" xfId="21" applyNumberFormat="1" applyFont="1" applyFill="1" applyBorder="1" applyAlignment="1">
      <alignment vertical="center"/>
      <protection/>
    </xf>
    <xf numFmtId="177" fontId="5" fillId="0" borderId="59" xfId="21" applyNumberFormat="1" applyFont="1" applyFill="1" applyBorder="1" applyAlignment="1">
      <alignment vertical="center"/>
      <protection/>
    </xf>
    <xf numFmtId="177" fontId="5" fillId="0" borderId="6" xfId="21" applyNumberFormat="1" applyFont="1" applyFill="1" applyBorder="1" applyAlignment="1">
      <alignment vertical="center"/>
      <protection/>
    </xf>
    <xf numFmtId="0" fontId="0" fillId="0" borderId="55" xfId="21" applyFill="1" applyBorder="1" applyAlignment="1">
      <alignment vertical="center"/>
      <protection/>
    </xf>
    <xf numFmtId="0" fontId="0" fillId="0" borderId="64" xfId="21" applyFill="1" applyBorder="1" applyAlignment="1">
      <alignment vertical="center"/>
      <protection/>
    </xf>
    <xf numFmtId="0" fontId="0" fillId="0" borderId="66" xfId="21" applyFill="1" applyBorder="1" applyAlignment="1">
      <alignment horizontal="right" vertical="center"/>
      <protection/>
    </xf>
    <xf numFmtId="0" fontId="0" fillId="0" borderId="48" xfId="21" applyFont="1" applyFill="1" applyBorder="1" applyAlignment="1">
      <alignment horizontal="right" vertical="center"/>
      <protection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177" fontId="5" fillId="0" borderId="33" xfId="21" applyNumberFormat="1" applyFont="1" applyFill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0" fillId="0" borderId="48" xfId="0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65" xfId="21" applyFont="1" applyFill="1" applyBorder="1" applyAlignment="1">
      <alignment horizontal="right" vertical="center"/>
      <protection/>
    </xf>
    <xf numFmtId="0" fontId="0" fillId="0" borderId="60" xfId="21" applyFont="1" applyFill="1" applyBorder="1" applyAlignment="1">
      <alignment horizontal="right" vertical="center"/>
      <protection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horizontal="right" vertical="center"/>
    </xf>
    <xf numFmtId="0" fontId="0" fillId="0" borderId="70" xfId="21" applyFont="1" applyFill="1" applyBorder="1" applyAlignment="1">
      <alignment horizontal="center" vertical="center"/>
      <protection/>
    </xf>
    <xf numFmtId="0" fontId="0" fillId="0" borderId="70" xfId="21" applyFont="1" applyFill="1" applyBorder="1" applyAlignment="1">
      <alignment horizontal="center" vertical="center"/>
      <protection/>
    </xf>
    <xf numFmtId="177" fontId="3" fillId="0" borderId="29" xfId="21" applyNumberFormat="1" applyFont="1" applyFill="1" applyBorder="1" applyAlignment="1">
      <alignment horizontal="center" vertical="center" wrapText="1"/>
      <protection/>
    </xf>
    <xf numFmtId="0" fontId="3" fillId="0" borderId="6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left" vertical="center"/>
    </xf>
    <xf numFmtId="0" fontId="0" fillId="0" borderId="64" xfId="0" applyFont="1" applyFill="1" applyBorder="1" applyAlignment="1">
      <alignment horizontal="left" vertical="center"/>
    </xf>
    <xf numFmtId="0" fontId="0" fillId="0" borderId="66" xfId="21" applyFont="1" applyFill="1" applyBorder="1" applyAlignment="1">
      <alignment horizontal="right" vertical="center"/>
      <protection/>
    </xf>
    <xf numFmtId="0" fontId="0" fillId="0" borderId="23" xfId="21" applyFont="1" applyFill="1" applyBorder="1" applyAlignment="1">
      <alignment horizontal="right" vertical="center"/>
      <protection/>
    </xf>
    <xf numFmtId="0" fontId="0" fillId="0" borderId="63" xfId="21" applyFont="1" applyFill="1" applyBorder="1" applyAlignment="1">
      <alignment horizontal="right" vertical="center"/>
      <protection/>
    </xf>
    <xf numFmtId="0" fontId="0" fillId="0" borderId="55" xfId="21" applyFont="1" applyFill="1" applyBorder="1" applyAlignment="1">
      <alignment vertical="center"/>
      <protection/>
    </xf>
    <xf numFmtId="0" fontId="0" fillId="0" borderId="64" xfId="0" applyFont="1" applyFill="1" applyBorder="1" applyAlignment="1">
      <alignment vertical="center"/>
    </xf>
    <xf numFmtId="0" fontId="0" fillId="0" borderId="22" xfId="21" applyFont="1" applyFill="1" applyBorder="1" applyAlignment="1">
      <alignment horizontal="right" vertical="center"/>
      <protection/>
    </xf>
    <xf numFmtId="0" fontId="0" fillId="0" borderId="23" xfId="21" applyFont="1" applyFill="1" applyBorder="1" applyAlignment="1">
      <alignment horizontal="right" vertical="center"/>
      <protection/>
    </xf>
    <xf numFmtId="0" fontId="0" fillId="0" borderId="64" xfId="0" applyFont="1" applyFill="1" applyBorder="1" applyAlignment="1">
      <alignment horizontal="left" vertical="center"/>
    </xf>
    <xf numFmtId="0" fontId="0" fillId="0" borderId="63" xfId="21" applyFont="1" applyFill="1" applyBorder="1" applyAlignment="1">
      <alignment horizontal="right" vertical="center"/>
      <protection/>
    </xf>
    <xf numFmtId="49" fontId="0" fillId="0" borderId="17" xfId="21" applyNumberFormat="1" applyFont="1" applyFill="1" applyBorder="1" applyAlignment="1">
      <alignment horizontal="center" vertical="center" wrapText="1"/>
      <protection/>
    </xf>
    <xf numFmtId="49" fontId="0" fillId="0" borderId="62" xfId="21" applyNumberFormat="1" applyFont="1" applyFill="1" applyBorder="1" applyAlignment="1">
      <alignment horizontal="center" vertical="center" wrapText="1"/>
      <protection/>
    </xf>
    <xf numFmtId="49" fontId="0" fillId="0" borderId="25" xfId="21" applyNumberFormat="1" applyFont="1" applyFill="1" applyBorder="1" applyAlignment="1">
      <alignment horizontal="center" vertical="center" wrapText="1"/>
      <protection/>
    </xf>
    <xf numFmtId="49" fontId="0" fillId="0" borderId="56" xfId="21" applyNumberFormat="1" applyFont="1" applyFill="1" applyBorder="1" applyAlignment="1">
      <alignment horizontal="center" vertical="center"/>
      <protection/>
    </xf>
    <xf numFmtId="49" fontId="0" fillId="0" borderId="57" xfId="21" applyNumberFormat="1" applyFont="1" applyFill="1" applyBorder="1" applyAlignment="1">
      <alignment horizontal="center" vertical="center"/>
      <protection/>
    </xf>
    <xf numFmtId="49" fontId="0" fillId="0" borderId="24" xfId="21" applyNumberFormat="1" applyFont="1" applyFill="1" applyBorder="1" applyAlignment="1">
      <alignment horizontal="center" vertical="center"/>
      <protection/>
    </xf>
    <xf numFmtId="49" fontId="0" fillId="0" borderId="58" xfId="21" applyNumberFormat="1" applyFont="1" applyFill="1" applyBorder="1" applyAlignment="1">
      <alignment horizontal="center" vertical="center"/>
      <protection/>
    </xf>
    <xf numFmtId="0" fontId="0" fillId="0" borderId="64" xfId="0" applyFont="1" applyFill="1" applyBorder="1" applyAlignment="1">
      <alignment vertical="center"/>
    </xf>
    <xf numFmtId="49" fontId="0" fillId="0" borderId="17" xfId="21" applyNumberFormat="1" applyFont="1" applyFill="1" applyBorder="1" applyAlignment="1">
      <alignment horizontal="center" vertical="center"/>
      <protection/>
    </xf>
    <xf numFmtId="49" fontId="0" fillId="0" borderId="62" xfId="21" applyNumberFormat="1" applyFont="1" applyFill="1" applyBorder="1" applyAlignment="1">
      <alignment horizontal="center" vertical="center"/>
      <protection/>
    </xf>
    <xf numFmtId="49" fontId="0" fillId="0" borderId="25" xfId="21" applyNumberFormat="1" applyFont="1" applyFill="1" applyBorder="1" applyAlignment="1">
      <alignment horizontal="center" vertical="center"/>
      <protection/>
    </xf>
    <xf numFmtId="0" fontId="0" fillId="0" borderId="0" xfId="21" applyFont="1" applyAlignment="1">
      <alignment horizontal="right" vertical="center"/>
      <protection/>
    </xf>
    <xf numFmtId="0" fontId="0" fillId="0" borderId="70" xfId="2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21" applyFont="1" applyFill="1" applyBorder="1" applyAlignment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小児科繁用薬剤 ver.３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7</xdr:row>
      <xdr:rowOff>0</xdr:rowOff>
    </xdr:from>
    <xdr:to>
      <xdr:col>7</xdr:col>
      <xdr:colOff>323850</xdr:colOff>
      <xdr:row>9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29325" y="1743075"/>
          <a:ext cx="14001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回数</a:t>
          </a:r>
        </a:p>
      </xdr:txBody>
    </xdr:sp>
    <xdr:clientData/>
  </xdr:twoCellAnchor>
  <xdr:twoCellAnchor>
    <xdr:from>
      <xdr:col>6</xdr:col>
      <xdr:colOff>504825</xdr:colOff>
      <xdr:row>5</xdr:row>
      <xdr:rowOff>180975</xdr:rowOff>
    </xdr:from>
    <xdr:to>
      <xdr:col>7</xdr:col>
      <xdr:colOff>228600</xdr:colOff>
      <xdr:row>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524625" y="1524000"/>
          <a:ext cx="8096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年齢
 体重（ｋｇ）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6</xdr:row>
      <xdr:rowOff>0</xdr:rowOff>
    </xdr:from>
    <xdr:to>
      <xdr:col>7</xdr:col>
      <xdr:colOff>323850</xdr:colOff>
      <xdr:row>8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29325" y="1514475"/>
          <a:ext cx="14001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回数</a:t>
          </a:r>
        </a:p>
      </xdr:txBody>
    </xdr:sp>
    <xdr:clientData/>
  </xdr:twoCellAnchor>
  <xdr:twoCellAnchor>
    <xdr:from>
      <xdr:col>6</xdr:col>
      <xdr:colOff>504825</xdr:colOff>
      <xdr:row>4</xdr:row>
      <xdr:rowOff>180975</xdr:rowOff>
    </xdr:from>
    <xdr:to>
      <xdr:col>7</xdr:col>
      <xdr:colOff>228600</xdr:colOff>
      <xdr:row>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524625" y="1295400"/>
          <a:ext cx="8096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年齢
 体重（ｋｇ）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Z50"/>
  <sheetViews>
    <sheetView tabSelected="1" zoomScale="75" zoomScaleNormal="75" workbookViewId="0" topLeftCell="A1">
      <selection activeCell="B41" sqref="B41:B42"/>
    </sheetView>
  </sheetViews>
  <sheetFormatPr defaultColWidth="9.00390625" defaultRowHeight="13.5"/>
  <cols>
    <col min="1" max="1" width="4.00390625" style="7" bestFit="1" customWidth="1"/>
    <col min="2" max="2" width="25.125" style="13" customWidth="1"/>
    <col min="3" max="3" width="5.50390625" style="9" bestFit="1" customWidth="1"/>
    <col min="4" max="4" width="8.00390625" style="13" bestFit="1" customWidth="1"/>
    <col min="5" max="5" width="17.625" style="9" bestFit="1" customWidth="1"/>
    <col min="6" max="6" width="18.75390625" style="9" bestFit="1" customWidth="1"/>
    <col min="7" max="7" width="14.25390625" style="9" customWidth="1"/>
    <col min="8" max="20" width="6.00390625" style="13" customWidth="1"/>
    <col min="21" max="23" width="6.375" style="13" customWidth="1"/>
    <col min="24" max="24" width="16.50390625" style="13" customWidth="1"/>
    <col min="25" max="25" width="9.00390625" style="28" customWidth="1"/>
    <col min="26" max="16384" width="9.00390625" style="13" customWidth="1"/>
  </cols>
  <sheetData>
    <row r="1" spans="2:25" ht="34.5" customHeight="1">
      <c r="B1" s="8" t="s">
        <v>8</v>
      </c>
      <c r="D1" s="8"/>
      <c r="E1" s="10"/>
      <c r="G1" s="11"/>
      <c r="H1" s="152" t="s">
        <v>120</v>
      </c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Y1" s="14"/>
    </row>
    <row r="2" spans="2:25" ht="17.25" customHeight="1">
      <c r="B2" s="8"/>
      <c r="D2" s="8"/>
      <c r="E2" s="10"/>
      <c r="G2" s="11"/>
      <c r="H2" s="135"/>
      <c r="I2" s="12"/>
      <c r="J2" s="12"/>
      <c r="K2" s="12"/>
      <c r="L2" s="12"/>
      <c r="M2" s="12"/>
      <c r="N2" s="12"/>
      <c r="O2" s="12"/>
      <c r="P2" s="12"/>
      <c r="Q2" s="12"/>
      <c r="R2" s="12"/>
      <c r="S2" s="314" t="s">
        <v>249</v>
      </c>
      <c r="T2" s="12" t="s">
        <v>250</v>
      </c>
      <c r="U2" s="12"/>
      <c r="V2" s="12"/>
      <c r="W2" s="12"/>
      <c r="Y2" s="14"/>
    </row>
    <row r="3" spans="2:25" ht="18" customHeight="1">
      <c r="B3" s="15" t="s">
        <v>9</v>
      </c>
      <c r="D3" s="8"/>
      <c r="E3" s="10"/>
      <c r="F3" s="10"/>
      <c r="G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6" t="s">
        <v>194</v>
      </c>
      <c r="T3" s="12" t="s">
        <v>188</v>
      </c>
      <c r="V3" s="12"/>
      <c r="W3" s="8"/>
      <c r="Y3" s="14"/>
    </row>
    <row r="4" spans="2:25" ht="18" customHeight="1">
      <c r="B4" s="15"/>
      <c r="D4" s="8"/>
      <c r="E4" s="10"/>
      <c r="F4" s="10"/>
      <c r="G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6" t="s">
        <v>121</v>
      </c>
      <c r="T4" s="12" t="s">
        <v>154</v>
      </c>
      <c r="V4" s="12"/>
      <c r="W4" s="8"/>
      <c r="Y4" s="14"/>
    </row>
    <row r="5" spans="2:25" ht="18" customHeight="1" thickBot="1">
      <c r="B5" s="15"/>
      <c r="D5" s="8"/>
      <c r="E5" s="10"/>
      <c r="F5" s="10"/>
      <c r="G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 t="s">
        <v>10</v>
      </c>
      <c r="V5" s="12"/>
      <c r="W5" s="8"/>
      <c r="Y5" s="14"/>
    </row>
    <row r="6" spans="8:25" ht="18" thickBot="1">
      <c r="H6" s="232" t="s">
        <v>11</v>
      </c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4"/>
      <c r="Y6" s="14"/>
    </row>
    <row r="7" spans="2:25" ht="13.5">
      <c r="B7" s="241" t="s">
        <v>12</v>
      </c>
      <c r="C7" s="245" t="s">
        <v>13</v>
      </c>
      <c r="D7" s="246"/>
      <c r="E7" s="243" t="s">
        <v>14</v>
      </c>
      <c r="F7" s="254" t="s">
        <v>15</v>
      </c>
      <c r="G7" s="255"/>
      <c r="H7" s="17" t="s">
        <v>16</v>
      </c>
      <c r="I7" s="18" t="s">
        <v>17</v>
      </c>
      <c r="J7" s="19" t="s">
        <v>18</v>
      </c>
      <c r="K7" s="20" t="s">
        <v>19</v>
      </c>
      <c r="L7" s="21" t="s">
        <v>195</v>
      </c>
      <c r="M7" s="21" t="s">
        <v>20</v>
      </c>
      <c r="N7" s="21" t="s">
        <v>21</v>
      </c>
      <c r="O7" s="21" t="s">
        <v>22</v>
      </c>
      <c r="P7" s="21" t="s">
        <v>23</v>
      </c>
      <c r="Q7" s="19" t="s">
        <v>24</v>
      </c>
      <c r="R7" s="20" t="s">
        <v>25</v>
      </c>
      <c r="S7" s="21" t="s">
        <v>26</v>
      </c>
      <c r="T7" s="21" t="s">
        <v>27</v>
      </c>
      <c r="U7" s="21" t="s">
        <v>28</v>
      </c>
      <c r="V7" s="21" t="s">
        <v>29</v>
      </c>
      <c r="W7" s="22" t="s">
        <v>30</v>
      </c>
      <c r="X7" s="14"/>
      <c r="Y7" s="13"/>
    </row>
    <row r="8" spans="2:25" ht="14.25" thickBot="1">
      <c r="B8" s="242"/>
      <c r="C8" s="247"/>
      <c r="D8" s="248"/>
      <c r="E8" s="244"/>
      <c r="F8" s="244"/>
      <c r="G8" s="256"/>
      <c r="H8" s="23">
        <v>4</v>
      </c>
      <c r="I8" s="24">
        <v>6</v>
      </c>
      <c r="J8" s="25">
        <v>8</v>
      </c>
      <c r="K8" s="26">
        <v>10</v>
      </c>
      <c r="L8" s="24">
        <v>11</v>
      </c>
      <c r="M8" s="24">
        <v>12</v>
      </c>
      <c r="N8" s="24">
        <v>14</v>
      </c>
      <c r="O8" s="24">
        <v>16</v>
      </c>
      <c r="P8" s="24">
        <v>17</v>
      </c>
      <c r="Q8" s="25">
        <v>19</v>
      </c>
      <c r="R8" s="26">
        <v>21</v>
      </c>
      <c r="S8" s="24">
        <v>24</v>
      </c>
      <c r="T8" s="24">
        <v>26</v>
      </c>
      <c r="U8" s="24">
        <v>29</v>
      </c>
      <c r="V8" s="24">
        <v>32</v>
      </c>
      <c r="W8" s="27">
        <v>38</v>
      </c>
      <c r="X8" s="28"/>
      <c r="Y8" s="13"/>
    </row>
    <row r="9" spans="1:25" ht="15" customHeight="1">
      <c r="A9" s="107" t="s">
        <v>196</v>
      </c>
      <c r="B9" s="29" t="s">
        <v>182</v>
      </c>
      <c r="C9" s="30">
        <v>100</v>
      </c>
      <c r="D9" s="31" t="s">
        <v>197</v>
      </c>
      <c r="E9" s="30"/>
      <c r="F9" s="32"/>
      <c r="G9" s="33" t="s">
        <v>32</v>
      </c>
      <c r="H9" s="252" t="s">
        <v>198</v>
      </c>
      <c r="I9" s="168"/>
      <c r="J9" s="253"/>
      <c r="K9" s="167" t="s">
        <v>199</v>
      </c>
      <c r="L9" s="168"/>
      <c r="M9" s="168"/>
      <c r="N9" s="168" t="s">
        <v>200</v>
      </c>
      <c r="O9" s="168"/>
      <c r="P9" s="168"/>
      <c r="Q9" s="249" t="s">
        <v>33</v>
      </c>
      <c r="R9" s="250"/>
      <c r="S9" s="250"/>
      <c r="T9" s="250"/>
      <c r="U9" s="250"/>
      <c r="V9" s="250"/>
      <c r="W9" s="251"/>
      <c r="X9" s="34"/>
      <c r="Y9" s="13"/>
    </row>
    <row r="10" spans="1:25" ht="15" customHeight="1">
      <c r="A10" s="107" t="s">
        <v>201</v>
      </c>
      <c r="B10" s="40" t="s">
        <v>202</v>
      </c>
      <c r="C10" s="36">
        <v>5</v>
      </c>
      <c r="D10" s="37" t="s">
        <v>34</v>
      </c>
      <c r="E10" s="36"/>
      <c r="F10" s="38"/>
      <c r="G10" s="39" t="s">
        <v>32</v>
      </c>
      <c r="H10" s="151" t="s">
        <v>203</v>
      </c>
      <c r="I10" s="180"/>
      <c r="J10" s="208"/>
      <c r="K10" s="165" t="s">
        <v>204</v>
      </c>
      <c r="L10" s="165"/>
      <c r="M10" s="166"/>
      <c r="N10" s="164" t="s">
        <v>205</v>
      </c>
      <c r="O10" s="165"/>
      <c r="P10" s="166"/>
      <c r="Q10" s="207" t="s">
        <v>35</v>
      </c>
      <c r="R10" s="205"/>
      <c r="S10" s="205"/>
      <c r="T10" s="205"/>
      <c r="U10" s="205"/>
      <c r="V10" s="205"/>
      <c r="W10" s="206"/>
      <c r="X10" s="34"/>
      <c r="Y10" s="13"/>
    </row>
    <row r="11" spans="1:25" ht="15" customHeight="1">
      <c r="A11" s="107" t="s">
        <v>201</v>
      </c>
      <c r="B11" s="40" t="s">
        <v>206</v>
      </c>
      <c r="C11" s="36">
        <v>20</v>
      </c>
      <c r="D11" s="41" t="s">
        <v>36</v>
      </c>
      <c r="E11" s="36"/>
      <c r="F11" s="38"/>
      <c r="G11" s="39" t="s">
        <v>32</v>
      </c>
      <c r="H11" s="151" t="s">
        <v>207</v>
      </c>
      <c r="I11" s="180"/>
      <c r="J11" s="208"/>
      <c r="K11" s="165" t="s">
        <v>208</v>
      </c>
      <c r="L11" s="165"/>
      <c r="M11" s="166"/>
      <c r="N11" s="164" t="s">
        <v>209</v>
      </c>
      <c r="O11" s="165"/>
      <c r="P11" s="166"/>
      <c r="Q11" s="204" t="s">
        <v>37</v>
      </c>
      <c r="R11" s="205"/>
      <c r="S11" s="205"/>
      <c r="T11" s="205"/>
      <c r="U11" s="205"/>
      <c r="V11" s="205"/>
      <c r="W11" s="206"/>
      <c r="X11" s="34"/>
      <c r="Y11" s="13"/>
    </row>
    <row r="12" spans="1:24" s="46" customFormat="1" ht="15" customHeight="1">
      <c r="A12" s="287" t="s">
        <v>249</v>
      </c>
      <c r="B12" s="183" t="s">
        <v>251</v>
      </c>
      <c r="C12" s="185">
        <v>100</v>
      </c>
      <c r="D12" s="143" t="s">
        <v>36</v>
      </c>
      <c r="E12" s="185" t="s">
        <v>39</v>
      </c>
      <c r="F12" s="45" t="s">
        <v>40</v>
      </c>
      <c r="G12" s="169" t="s">
        <v>41</v>
      </c>
      <c r="H12" s="260">
        <f aca="true" t="shared" si="0" ref="H12:W12">7*$A8:$IV8/100</f>
        <v>0.28</v>
      </c>
      <c r="I12" s="262">
        <f t="shared" si="0"/>
        <v>0.42</v>
      </c>
      <c r="J12" s="264">
        <f t="shared" si="0"/>
        <v>0.56</v>
      </c>
      <c r="K12" s="262">
        <f t="shared" si="0"/>
        <v>0.7</v>
      </c>
      <c r="L12" s="266">
        <f t="shared" si="0"/>
        <v>0.77</v>
      </c>
      <c r="M12" s="266">
        <f t="shared" si="0"/>
        <v>0.84</v>
      </c>
      <c r="N12" s="266">
        <f t="shared" si="0"/>
        <v>0.98</v>
      </c>
      <c r="O12" s="266">
        <f t="shared" si="0"/>
        <v>1.12</v>
      </c>
      <c r="P12" s="266">
        <f t="shared" si="0"/>
        <v>1.19</v>
      </c>
      <c r="Q12" s="264">
        <f t="shared" si="0"/>
        <v>1.33</v>
      </c>
      <c r="R12" s="262">
        <f t="shared" si="0"/>
        <v>1.47</v>
      </c>
      <c r="S12" s="266">
        <f t="shared" si="0"/>
        <v>1.68</v>
      </c>
      <c r="T12" s="266">
        <f t="shared" si="0"/>
        <v>1.82</v>
      </c>
      <c r="U12" s="266">
        <f t="shared" si="0"/>
        <v>2.03</v>
      </c>
      <c r="V12" s="266">
        <f t="shared" si="0"/>
        <v>2.24</v>
      </c>
      <c r="W12" s="269">
        <f t="shared" si="0"/>
        <v>2.66</v>
      </c>
      <c r="X12" s="34"/>
    </row>
    <row r="13" spans="1:24" s="46" customFormat="1" ht="15" customHeight="1">
      <c r="A13" s="315"/>
      <c r="B13" s="272"/>
      <c r="C13" s="273"/>
      <c r="D13" s="136"/>
      <c r="E13" s="273"/>
      <c r="F13" s="45" t="s">
        <v>42</v>
      </c>
      <c r="G13" s="170"/>
      <c r="H13" s="261"/>
      <c r="I13" s="263"/>
      <c r="J13" s="265"/>
      <c r="K13" s="268"/>
      <c r="L13" s="267"/>
      <c r="M13" s="267"/>
      <c r="N13" s="267"/>
      <c r="O13" s="267"/>
      <c r="P13" s="267"/>
      <c r="Q13" s="265"/>
      <c r="R13" s="268"/>
      <c r="S13" s="267"/>
      <c r="T13" s="267"/>
      <c r="U13" s="267"/>
      <c r="V13" s="267"/>
      <c r="W13" s="270"/>
      <c r="X13" s="34"/>
    </row>
    <row r="14" spans="2:25" ht="15" customHeight="1">
      <c r="B14" s="35" t="s">
        <v>43</v>
      </c>
      <c r="C14" s="36">
        <v>0.2</v>
      </c>
      <c r="D14" s="37" t="s">
        <v>34</v>
      </c>
      <c r="E14" s="36" t="s">
        <v>44</v>
      </c>
      <c r="F14" s="38"/>
      <c r="G14" s="47" t="s">
        <v>41</v>
      </c>
      <c r="H14" s="198" t="s">
        <v>45</v>
      </c>
      <c r="I14" s="199"/>
      <c r="J14" s="48">
        <f aca="true" t="shared" si="1" ref="J14:W14">0.06*$A8:$IV8/0.2</f>
        <v>2.4</v>
      </c>
      <c r="K14" s="49">
        <f t="shared" si="1"/>
        <v>2.9999999999999996</v>
      </c>
      <c r="L14" s="50">
        <f t="shared" si="1"/>
        <v>3.2999999999999994</v>
      </c>
      <c r="M14" s="50">
        <f t="shared" si="1"/>
        <v>3.5999999999999996</v>
      </c>
      <c r="N14" s="50">
        <f t="shared" si="1"/>
        <v>4.199999999999999</v>
      </c>
      <c r="O14" s="50">
        <f t="shared" si="1"/>
        <v>4.8</v>
      </c>
      <c r="P14" s="50">
        <f t="shared" si="1"/>
        <v>5.1</v>
      </c>
      <c r="Q14" s="48">
        <f t="shared" si="1"/>
        <v>5.699999999999999</v>
      </c>
      <c r="R14" s="49">
        <f t="shared" si="1"/>
        <v>6.3</v>
      </c>
      <c r="S14" s="50">
        <f t="shared" si="1"/>
        <v>7.199999999999999</v>
      </c>
      <c r="T14" s="50">
        <f t="shared" si="1"/>
        <v>7.8</v>
      </c>
      <c r="U14" s="50">
        <f t="shared" si="1"/>
        <v>8.7</v>
      </c>
      <c r="V14" s="50">
        <f t="shared" si="1"/>
        <v>9.6</v>
      </c>
      <c r="W14" s="51">
        <f t="shared" si="1"/>
        <v>11.399999999999999</v>
      </c>
      <c r="X14" s="34"/>
      <c r="Y14" s="13"/>
    </row>
    <row r="15" spans="2:25" ht="15" customHeight="1">
      <c r="B15" s="35" t="s">
        <v>46</v>
      </c>
      <c r="C15" s="36">
        <v>1</v>
      </c>
      <c r="D15" s="41" t="s">
        <v>47</v>
      </c>
      <c r="E15" s="36" t="s">
        <v>44</v>
      </c>
      <c r="F15" s="38"/>
      <c r="G15" s="47" t="s">
        <v>41</v>
      </c>
      <c r="H15" s="200" t="s">
        <v>45</v>
      </c>
      <c r="I15" s="199"/>
      <c r="J15" s="52">
        <f aca="true" t="shared" si="2" ref="J15:W15">+J8*0.06</f>
        <v>0.48</v>
      </c>
      <c r="K15" s="53">
        <f t="shared" si="2"/>
        <v>0.6</v>
      </c>
      <c r="L15" s="54">
        <f t="shared" si="2"/>
        <v>0.6599999999999999</v>
      </c>
      <c r="M15" s="54">
        <f t="shared" si="2"/>
        <v>0.72</v>
      </c>
      <c r="N15" s="54">
        <f t="shared" si="2"/>
        <v>0.84</v>
      </c>
      <c r="O15" s="54">
        <f t="shared" si="2"/>
        <v>0.96</v>
      </c>
      <c r="P15" s="54">
        <f t="shared" si="2"/>
        <v>1.02</v>
      </c>
      <c r="Q15" s="52">
        <f t="shared" si="2"/>
        <v>1.14</v>
      </c>
      <c r="R15" s="53">
        <f t="shared" si="2"/>
        <v>1.26</v>
      </c>
      <c r="S15" s="54">
        <f t="shared" si="2"/>
        <v>1.44</v>
      </c>
      <c r="T15" s="54">
        <f t="shared" si="2"/>
        <v>1.56</v>
      </c>
      <c r="U15" s="54">
        <f t="shared" si="2"/>
        <v>1.74</v>
      </c>
      <c r="V15" s="54">
        <f t="shared" si="2"/>
        <v>1.92</v>
      </c>
      <c r="W15" s="55">
        <f t="shared" si="2"/>
        <v>2.28</v>
      </c>
      <c r="X15" s="34"/>
      <c r="Y15" s="13"/>
    </row>
    <row r="16" spans="2:25" ht="15" customHeight="1">
      <c r="B16" s="40" t="s">
        <v>48</v>
      </c>
      <c r="C16" s="36">
        <v>1</v>
      </c>
      <c r="D16" s="41" t="s">
        <v>47</v>
      </c>
      <c r="E16" s="36"/>
      <c r="F16" s="56"/>
      <c r="G16" s="39" t="s">
        <v>49</v>
      </c>
      <c r="H16" s="201" t="s">
        <v>45</v>
      </c>
      <c r="I16" s="202"/>
      <c r="J16" s="203"/>
      <c r="K16" s="149">
        <v>0.4</v>
      </c>
      <c r="L16" s="149"/>
      <c r="M16" s="144"/>
      <c r="N16" s="148">
        <v>0.5</v>
      </c>
      <c r="O16" s="144"/>
      <c r="P16" s="148">
        <v>0.7</v>
      </c>
      <c r="Q16" s="149"/>
      <c r="R16" s="144"/>
      <c r="S16" s="148">
        <v>1</v>
      </c>
      <c r="T16" s="149"/>
      <c r="U16" s="144"/>
      <c r="V16" s="148">
        <v>1.3</v>
      </c>
      <c r="W16" s="282"/>
      <c r="X16" s="59"/>
      <c r="Y16" s="13"/>
    </row>
    <row r="17" spans="2:25" ht="15" customHeight="1">
      <c r="B17" s="271" t="s">
        <v>50</v>
      </c>
      <c r="C17" s="185">
        <v>10</v>
      </c>
      <c r="D17" s="143" t="s">
        <v>47</v>
      </c>
      <c r="E17" s="185" t="s">
        <v>51</v>
      </c>
      <c r="F17" s="60" t="s">
        <v>52</v>
      </c>
      <c r="G17" s="169" t="s">
        <v>53</v>
      </c>
      <c r="H17" s="61">
        <f aca="true" t="shared" si="3" ref="H17:N17">+H8*2/10</f>
        <v>0.8</v>
      </c>
      <c r="I17" s="54">
        <f t="shared" si="3"/>
        <v>1.2</v>
      </c>
      <c r="J17" s="52">
        <f t="shared" si="3"/>
        <v>1.6</v>
      </c>
      <c r="K17" s="53">
        <f t="shared" si="3"/>
        <v>2</v>
      </c>
      <c r="L17" s="54">
        <f t="shared" si="3"/>
        <v>2.2</v>
      </c>
      <c r="M17" s="54">
        <f t="shared" si="3"/>
        <v>2.4</v>
      </c>
      <c r="N17" s="54">
        <f t="shared" si="3"/>
        <v>2.8</v>
      </c>
      <c r="O17" s="54">
        <v>3</v>
      </c>
      <c r="P17" s="54">
        <v>3</v>
      </c>
      <c r="Q17" s="52">
        <f>+Q8*0.1</f>
        <v>1.9000000000000001</v>
      </c>
      <c r="R17" s="53">
        <f>+R8*0.1</f>
        <v>2.1</v>
      </c>
      <c r="S17" s="58">
        <f>+S8*0.1</f>
        <v>2.4000000000000004</v>
      </c>
      <c r="T17" s="58">
        <f>+T8*0.1</f>
        <v>2.6</v>
      </c>
      <c r="U17" s="58">
        <f>+U8*0.1</f>
        <v>2.9000000000000004</v>
      </c>
      <c r="V17" s="58">
        <v>3</v>
      </c>
      <c r="W17" s="55">
        <v>3</v>
      </c>
      <c r="X17" s="34"/>
      <c r="Y17" s="13"/>
    </row>
    <row r="18" spans="2:25" ht="15" customHeight="1">
      <c r="B18" s="272"/>
      <c r="C18" s="273"/>
      <c r="D18" s="136"/>
      <c r="E18" s="273"/>
      <c r="F18" s="62" t="s">
        <v>54</v>
      </c>
      <c r="G18" s="170"/>
      <c r="H18" s="174"/>
      <c r="I18" s="175"/>
      <c r="J18" s="175"/>
      <c r="K18" s="175"/>
      <c r="L18" s="175"/>
      <c r="M18" s="175"/>
      <c r="N18" s="175"/>
      <c r="O18" s="175"/>
      <c r="P18" s="175"/>
      <c r="Q18" s="171" t="s">
        <v>55</v>
      </c>
      <c r="R18" s="172"/>
      <c r="S18" s="172"/>
      <c r="T18" s="172"/>
      <c r="U18" s="172"/>
      <c r="V18" s="172"/>
      <c r="W18" s="173"/>
      <c r="X18" s="34"/>
      <c r="Y18" s="13"/>
    </row>
    <row r="19" spans="2:25" ht="15" customHeight="1">
      <c r="B19" s="40" t="s">
        <v>56</v>
      </c>
      <c r="C19" s="36">
        <v>1</v>
      </c>
      <c r="D19" s="41" t="s">
        <v>57</v>
      </c>
      <c r="E19" s="63" t="s">
        <v>58</v>
      </c>
      <c r="F19" s="45"/>
      <c r="G19" s="39" t="s">
        <v>49</v>
      </c>
      <c r="H19" s="61">
        <f aca="true" t="shared" si="4" ref="H19:W19">0.04*$A8:$IV8/1</f>
        <v>0.16</v>
      </c>
      <c r="I19" s="54">
        <f t="shared" si="4"/>
        <v>0.24</v>
      </c>
      <c r="J19" s="52">
        <f t="shared" si="4"/>
        <v>0.32</v>
      </c>
      <c r="K19" s="53">
        <f t="shared" si="4"/>
        <v>0.4</v>
      </c>
      <c r="L19" s="54">
        <f t="shared" si="4"/>
        <v>0.44</v>
      </c>
      <c r="M19" s="54">
        <f t="shared" si="4"/>
        <v>0.48</v>
      </c>
      <c r="N19" s="54">
        <f t="shared" si="4"/>
        <v>0.56</v>
      </c>
      <c r="O19" s="54">
        <f t="shared" si="4"/>
        <v>0.64</v>
      </c>
      <c r="P19" s="54">
        <f t="shared" si="4"/>
        <v>0.68</v>
      </c>
      <c r="Q19" s="52">
        <f t="shared" si="4"/>
        <v>0.76</v>
      </c>
      <c r="R19" s="53">
        <f t="shared" si="4"/>
        <v>0.84</v>
      </c>
      <c r="S19" s="54">
        <f t="shared" si="4"/>
        <v>0.96</v>
      </c>
      <c r="T19" s="54">
        <f t="shared" si="4"/>
        <v>1.04</v>
      </c>
      <c r="U19" s="54">
        <f t="shared" si="4"/>
        <v>1.16</v>
      </c>
      <c r="V19" s="54">
        <f t="shared" si="4"/>
        <v>1.28</v>
      </c>
      <c r="W19" s="55">
        <f t="shared" si="4"/>
        <v>1.52</v>
      </c>
      <c r="X19" s="59"/>
      <c r="Y19" s="13"/>
    </row>
    <row r="20" spans="2:25" ht="15" customHeight="1">
      <c r="B20" s="35" t="s">
        <v>210</v>
      </c>
      <c r="C20" s="36"/>
      <c r="D20" s="41"/>
      <c r="E20" s="36"/>
      <c r="F20" s="38"/>
      <c r="G20" s="47" t="s">
        <v>59</v>
      </c>
      <c r="H20" s="64"/>
      <c r="I20" s="49"/>
      <c r="J20" s="179" t="s">
        <v>60</v>
      </c>
      <c r="K20" s="180"/>
      <c r="L20" s="180"/>
      <c r="M20" s="145"/>
      <c r="N20" s="148" t="s">
        <v>61</v>
      </c>
      <c r="O20" s="149"/>
      <c r="P20" s="149"/>
      <c r="Q20" s="149"/>
      <c r="R20" s="149"/>
      <c r="S20" s="144"/>
      <c r="T20" s="148" t="s">
        <v>62</v>
      </c>
      <c r="U20" s="149"/>
      <c r="V20" s="149"/>
      <c r="W20" s="150"/>
      <c r="X20" s="34"/>
      <c r="Y20" s="13"/>
    </row>
    <row r="21" spans="1:24" s="46" customFormat="1" ht="15" customHeight="1">
      <c r="A21" s="42"/>
      <c r="B21" s="35" t="s">
        <v>63</v>
      </c>
      <c r="C21" s="36">
        <v>15</v>
      </c>
      <c r="D21" s="41" t="s">
        <v>47</v>
      </c>
      <c r="E21" s="36" t="s">
        <v>64</v>
      </c>
      <c r="F21" s="38"/>
      <c r="G21" s="47" t="s">
        <v>65</v>
      </c>
      <c r="H21" s="61">
        <v>0.24</v>
      </c>
      <c r="I21" s="54">
        <v>0.4</v>
      </c>
      <c r="J21" s="52">
        <v>0.5</v>
      </c>
      <c r="K21" s="53">
        <f aca="true" t="shared" si="5" ref="K21:W21">$A8:$IV8*0.9/15</f>
        <v>0.6</v>
      </c>
      <c r="L21" s="54">
        <f t="shared" si="5"/>
        <v>0.66</v>
      </c>
      <c r="M21" s="54">
        <f t="shared" si="5"/>
        <v>0.7200000000000001</v>
      </c>
      <c r="N21" s="54">
        <f t="shared" si="5"/>
        <v>0.84</v>
      </c>
      <c r="O21" s="54">
        <f t="shared" si="5"/>
        <v>0.9600000000000001</v>
      </c>
      <c r="P21" s="54">
        <f t="shared" si="5"/>
        <v>1.02</v>
      </c>
      <c r="Q21" s="52">
        <f t="shared" si="5"/>
        <v>1.1400000000000001</v>
      </c>
      <c r="R21" s="53">
        <f t="shared" si="5"/>
        <v>1.2600000000000002</v>
      </c>
      <c r="S21" s="54">
        <f t="shared" si="5"/>
        <v>1.4400000000000002</v>
      </c>
      <c r="T21" s="54">
        <f t="shared" si="5"/>
        <v>1.56</v>
      </c>
      <c r="U21" s="54">
        <f t="shared" si="5"/>
        <v>1.74</v>
      </c>
      <c r="V21" s="54">
        <f t="shared" si="5"/>
        <v>1.9200000000000002</v>
      </c>
      <c r="W21" s="55">
        <f t="shared" si="5"/>
        <v>2.2800000000000002</v>
      </c>
      <c r="X21" s="66"/>
    </row>
    <row r="22" spans="1:24" s="46" customFormat="1" ht="15" customHeight="1">
      <c r="A22" s="67" t="s">
        <v>134</v>
      </c>
      <c r="B22" s="40" t="s">
        <v>66</v>
      </c>
      <c r="C22" s="36">
        <v>15</v>
      </c>
      <c r="D22" s="41" t="s">
        <v>72</v>
      </c>
      <c r="E22" s="36" t="s">
        <v>135</v>
      </c>
      <c r="F22" s="38"/>
      <c r="G22" s="47" t="s">
        <v>53</v>
      </c>
      <c r="H22" s="57">
        <v>0.2</v>
      </c>
      <c r="I22" s="54">
        <v>0.4</v>
      </c>
      <c r="J22" s="52">
        <v>0.5</v>
      </c>
      <c r="K22" s="53">
        <f aca="true" t="shared" si="6" ref="K22:W22">+K8*0.9/15</f>
        <v>0.6</v>
      </c>
      <c r="L22" s="54">
        <f t="shared" si="6"/>
        <v>0.66</v>
      </c>
      <c r="M22" s="54">
        <f t="shared" si="6"/>
        <v>0.7200000000000001</v>
      </c>
      <c r="N22" s="54">
        <f t="shared" si="6"/>
        <v>0.84</v>
      </c>
      <c r="O22" s="54">
        <f t="shared" si="6"/>
        <v>0.9600000000000001</v>
      </c>
      <c r="P22" s="54">
        <f t="shared" si="6"/>
        <v>1.02</v>
      </c>
      <c r="Q22" s="52">
        <f t="shared" si="6"/>
        <v>1.1400000000000001</v>
      </c>
      <c r="R22" s="53">
        <f t="shared" si="6"/>
        <v>1.2600000000000002</v>
      </c>
      <c r="S22" s="54">
        <f t="shared" si="6"/>
        <v>1.4400000000000002</v>
      </c>
      <c r="T22" s="54">
        <f t="shared" si="6"/>
        <v>1.56</v>
      </c>
      <c r="U22" s="54">
        <f t="shared" si="6"/>
        <v>1.74</v>
      </c>
      <c r="V22" s="54">
        <f t="shared" si="6"/>
        <v>1.9200000000000002</v>
      </c>
      <c r="W22" s="65">
        <f t="shared" si="6"/>
        <v>2.2800000000000002</v>
      </c>
      <c r="X22" s="34"/>
    </row>
    <row r="23" spans="2:25" ht="15" customHeight="1">
      <c r="B23" s="40" t="s">
        <v>67</v>
      </c>
      <c r="C23" s="36"/>
      <c r="D23" s="41"/>
      <c r="E23" s="36"/>
      <c r="F23" s="38"/>
      <c r="G23" s="39" t="s">
        <v>32</v>
      </c>
      <c r="H23" s="151">
        <v>1</v>
      </c>
      <c r="I23" s="165"/>
      <c r="J23" s="165"/>
      <c r="K23" s="165"/>
      <c r="L23" s="166"/>
      <c r="M23" s="148">
        <v>2</v>
      </c>
      <c r="N23" s="149"/>
      <c r="O23" s="144"/>
      <c r="P23" s="148">
        <v>3.3</v>
      </c>
      <c r="Q23" s="149"/>
      <c r="R23" s="144"/>
      <c r="S23" s="148">
        <v>5</v>
      </c>
      <c r="T23" s="149"/>
      <c r="U23" s="149"/>
      <c r="V23" s="144"/>
      <c r="W23" s="55">
        <v>6.6</v>
      </c>
      <c r="X23" s="34"/>
      <c r="Y23" s="13"/>
    </row>
    <row r="24" spans="1:26" ht="15" customHeight="1">
      <c r="A24" s="107" t="s">
        <v>249</v>
      </c>
      <c r="B24" s="40" t="s">
        <v>252</v>
      </c>
      <c r="C24" s="36">
        <v>100</v>
      </c>
      <c r="D24" s="41" t="s">
        <v>69</v>
      </c>
      <c r="E24" s="36"/>
      <c r="F24" s="38"/>
      <c r="G24" s="39" t="s">
        <v>32</v>
      </c>
      <c r="H24" s="227" t="s">
        <v>211</v>
      </c>
      <c r="I24" s="228"/>
      <c r="J24" s="229"/>
      <c r="K24" s="230" t="s">
        <v>212</v>
      </c>
      <c r="L24" s="228"/>
      <c r="M24" s="231"/>
      <c r="N24" s="148" t="s">
        <v>213</v>
      </c>
      <c r="O24" s="149"/>
      <c r="P24" s="144"/>
      <c r="Q24" s="212" t="s">
        <v>214</v>
      </c>
      <c r="R24" s="213"/>
      <c r="S24" s="213"/>
      <c r="T24" s="214"/>
      <c r="U24" s="209" t="s">
        <v>70</v>
      </c>
      <c r="V24" s="210"/>
      <c r="W24" s="211"/>
      <c r="X24" s="59"/>
      <c r="Y24" s="68"/>
      <c r="Z24" s="68"/>
    </row>
    <row r="25" spans="1:25" ht="15" customHeight="1" thickBot="1">
      <c r="A25" s="107" t="s">
        <v>249</v>
      </c>
      <c r="B25" s="69" t="s">
        <v>253</v>
      </c>
      <c r="C25" s="70">
        <v>0.5</v>
      </c>
      <c r="D25" s="71" t="s">
        <v>72</v>
      </c>
      <c r="E25" s="70" t="s">
        <v>73</v>
      </c>
      <c r="F25" s="72"/>
      <c r="G25" s="73" t="s">
        <v>74</v>
      </c>
      <c r="H25" s="277" t="s">
        <v>75</v>
      </c>
      <c r="I25" s="278"/>
      <c r="J25" s="74">
        <f aca="true" t="shared" si="7" ref="J25:W25">+J8*0.04/0.5</f>
        <v>0.64</v>
      </c>
      <c r="K25" s="75">
        <f t="shared" si="7"/>
        <v>0.8</v>
      </c>
      <c r="L25" s="76">
        <f t="shared" si="7"/>
        <v>0.88</v>
      </c>
      <c r="M25" s="76">
        <f t="shared" si="7"/>
        <v>0.96</v>
      </c>
      <c r="N25" s="76">
        <f t="shared" si="7"/>
        <v>1.12</v>
      </c>
      <c r="O25" s="76">
        <f t="shared" si="7"/>
        <v>1.28</v>
      </c>
      <c r="P25" s="76">
        <f t="shared" si="7"/>
        <v>1.36</v>
      </c>
      <c r="Q25" s="74">
        <f t="shared" si="7"/>
        <v>1.52</v>
      </c>
      <c r="R25" s="75">
        <f t="shared" si="7"/>
        <v>1.68</v>
      </c>
      <c r="S25" s="76">
        <f t="shared" si="7"/>
        <v>1.92</v>
      </c>
      <c r="T25" s="76">
        <f t="shared" si="7"/>
        <v>2.08</v>
      </c>
      <c r="U25" s="76">
        <f t="shared" si="7"/>
        <v>2.32</v>
      </c>
      <c r="V25" s="76">
        <f t="shared" si="7"/>
        <v>2.56</v>
      </c>
      <c r="W25" s="77">
        <f t="shared" si="7"/>
        <v>3.04</v>
      </c>
      <c r="X25" s="34"/>
      <c r="Y25" s="13"/>
    </row>
    <row r="26" spans="2:25" ht="15" customHeight="1" thickBot="1">
      <c r="B26" s="78"/>
      <c r="C26" s="79"/>
      <c r="D26" s="79"/>
      <c r="E26" s="79"/>
      <c r="F26" s="79"/>
      <c r="G26" s="79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34"/>
      <c r="Y26" s="13"/>
    </row>
    <row r="27" spans="2:25" ht="19.5" customHeight="1" thickBot="1">
      <c r="B27" s="81" t="s">
        <v>76</v>
      </c>
      <c r="C27" s="275" t="s">
        <v>77</v>
      </c>
      <c r="D27" s="276"/>
      <c r="E27" s="82" t="s">
        <v>78</v>
      </c>
      <c r="F27" s="83" t="s">
        <v>79</v>
      </c>
      <c r="G27" s="84" t="s">
        <v>80</v>
      </c>
      <c r="H27" s="232" t="s">
        <v>81</v>
      </c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4"/>
      <c r="X27" s="28"/>
      <c r="Y27" s="13"/>
    </row>
    <row r="28" spans="2:25" ht="15" customHeight="1">
      <c r="B28" s="85" t="s">
        <v>82</v>
      </c>
      <c r="C28" s="86">
        <v>20</v>
      </c>
      <c r="D28" s="87" t="s">
        <v>83</v>
      </c>
      <c r="E28" s="88" t="s">
        <v>84</v>
      </c>
      <c r="F28" s="88" t="s">
        <v>85</v>
      </c>
      <c r="G28" s="89" t="s">
        <v>41</v>
      </c>
      <c r="H28" s="90">
        <f aca="true" t="shared" si="8" ref="H28:W28">0.5*$A8:$IV8/20</f>
        <v>0.1</v>
      </c>
      <c r="I28" s="91">
        <f t="shared" si="8"/>
        <v>0.15</v>
      </c>
      <c r="J28" s="92">
        <f t="shared" si="8"/>
        <v>0.2</v>
      </c>
      <c r="K28" s="93">
        <f t="shared" si="8"/>
        <v>0.25</v>
      </c>
      <c r="L28" s="91">
        <f t="shared" si="8"/>
        <v>0.275</v>
      </c>
      <c r="M28" s="91">
        <f t="shared" si="8"/>
        <v>0.3</v>
      </c>
      <c r="N28" s="91">
        <f t="shared" si="8"/>
        <v>0.35</v>
      </c>
      <c r="O28" s="91">
        <f t="shared" si="8"/>
        <v>0.4</v>
      </c>
      <c r="P28" s="91">
        <f t="shared" si="8"/>
        <v>0.425</v>
      </c>
      <c r="Q28" s="92">
        <f t="shared" si="8"/>
        <v>0.475</v>
      </c>
      <c r="R28" s="93">
        <f t="shared" si="8"/>
        <v>0.525</v>
      </c>
      <c r="S28" s="91">
        <f t="shared" si="8"/>
        <v>0.6</v>
      </c>
      <c r="T28" s="91">
        <f t="shared" si="8"/>
        <v>0.65</v>
      </c>
      <c r="U28" s="91">
        <f t="shared" si="8"/>
        <v>0.725</v>
      </c>
      <c r="V28" s="91">
        <f t="shared" si="8"/>
        <v>0.8</v>
      </c>
      <c r="W28" s="94">
        <f t="shared" si="8"/>
        <v>0.95</v>
      </c>
      <c r="X28" s="59"/>
      <c r="Y28" s="13"/>
    </row>
    <row r="29" spans="2:25" ht="15" customHeight="1">
      <c r="B29" s="183" t="s">
        <v>86</v>
      </c>
      <c r="C29" s="154">
        <v>200</v>
      </c>
      <c r="D29" s="281" t="s">
        <v>87</v>
      </c>
      <c r="E29" s="154" t="s">
        <v>88</v>
      </c>
      <c r="F29" s="258"/>
      <c r="G29" s="169" t="s">
        <v>41</v>
      </c>
      <c r="H29" s="96"/>
      <c r="I29" s="97"/>
      <c r="J29" s="52">
        <f aca="true" t="shared" si="9" ref="J29:W29">+J8*8/200</f>
        <v>0.32</v>
      </c>
      <c r="K29" s="98">
        <f t="shared" si="9"/>
        <v>0.4</v>
      </c>
      <c r="L29" s="97">
        <f t="shared" si="9"/>
        <v>0.44</v>
      </c>
      <c r="M29" s="97">
        <f t="shared" si="9"/>
        <v>0.48</v>
      </c>
      <c r="N29" s="97">
        <f t="shared" si="9"/>
        <v>0.56</v>
      </c>
      <c r="O29" s="97">
        <f t="shared" si="9"/>
        <v>0.64</v>
      </c>
      <c r="P29" s="97">
        <f t="shared" si="9"/>
        <v>0.68</v>
      </c>
      <c r="Q29" s="52">
        <f t="shared" si="9"/>
        <v>0.76</v>
      </c>
      <c r="R29" s="98">
        <f t="shared" si="9"/>
        <v>0.84</v>
      </c>
      <c r="S29" s="97">
        <f t="shared" si="9"/>
        <v>0.96</v>
      </c>
      <c r="T29" s="97">
        <f t="shared" si="9"/>
        <v>1.04</v>
      </c>
      <c r="U29" s="97">
        <f t="shared" si="9"/>
        <v>1.16</v>
      </c>
      <c r="V29" s="97">
        <f t="shared" si="9"/>
        <v>1.28</v>
      </c>
      <c r="W29" s="99">
        <f t="shared" si="9"/>
        <v>1.52</v>
      </c>
      <c r="X29" s="34"/>
      <c r="Y29" s="13"/>
    </row>
    <row r="30" spans="2:25" ht="15" customHeight="1">
      <c r="B30" s="184"/>
      <c r="C30" s="186"/>
      <c r="D30" s="280"/>
      <c r="E30" s="273"/>
      <c r="F30" s="259"/>
      <c r="G30" s="170"/>
      <c r="H30" s="238" t="s">
        <v>89</v>
      </c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40"/>
      <c r="X30" s="28"/>
      <c r="Y30" s="13"/>
    </row>
    <row r="31" spans="2:25" ht="15" customHeight="1">
      <c r="B31" s="35" t="s">
        <v>90</v>
      </c>
      <c r="C31" s="36" t="s">
        <v>91</v>
      </c>
      <c r="D31" s="41" t="s">
        <v>91</v>
      </c>
      <c r="E31" s="36"/>
      <c r="F31" s="38"/>
      <c r="G31" s="39" t="s">
        <v>92</v>
      </c>
      <c r="H31" s="182" t="s">
        <v>215</v>
      </c>
      <c r="I31" s="180"/>
      <c r="J31" s="180"/>
      <c r="K31" s="180"/>
      <c r="L31" s="180"/>
      <c r="M31" s="145"/>
      <c r="N31" s="179" t="s">
        <v>216</v>
      </c>
      <c r="O31" s="180"/>
      <c r="P31" s="180"/>
      <c r="Q31" s="180"/>
      <c r="R31" s="180"/>
      <c r="S31" s="180"/>
      <c r="T31" s="180"/>
      <c r="U31" s="180"/>
      <c r="V31" s="180"/>
      <c r="W31" s="181"/>
      <c r="X31" s="34"/>
      <c r="Y31" s="13"/>
    </row>
    <row r="32" spans="2:25" ht="15" customHeight="1">
      <c r="B32" s="183" t="s">
        <v>93</v>
      </c>
      <c r="C32" s="185">
        <v>6</v>
      </c>
      <c r="D32" s="143" t="s">
        <v>94</v>
      </c>
      <c r="E32" s="257" t="s">
        <v>95</v>
      </c>
      <c r="F32" s="257"/>
      <c r="G32" s="146" t="s">
        <v>49</v>
      </c>
      <c r="H32" s="102">
        <f aca="true" t="shared" si="10" ref="H32:W32">0.06*$A8:$IV8/6</f>
        <v>0.04</v>
      </c>
      <c r="I32" s="103">
        <f t="shared" si="10"/>
        <v>0.06</v>
      </c>
      <c r="J32" s="104">
        <f t="shared" si="10"/>
        <v>0.08</v>
      </c>
      <c r="K32" s="105">
        <f t="shared" si="10"/>
        <v>0.09999999999999999</v>
      </c>
      <c r="L32" s="103">
        <f t="shared" si="10"/>
        <v>0.10999999999999999</v>
      </c>
      <c r="M32" s="103">
        <f t="shared" si="10"/>
        <v>0.12</v>
      </c>
      <c r="N32" s="103">
        <f t="shared" si="10"/>
        <v>0.13999999999999999</v>
      </c>
      <c r="O32" s="103">
        <f t="shared" si="10"/>
        <v>0.16</v>
      </c>
      <c r="P32" s="103">
        <f t="shared" si="10"/>
        <v>0.17</v>
      </c>
      <c r="Q32" s="104">
        <f t="shared" si="10"/>
        <v>0.18999999999999997</v>
      </c>
      <c r="R32" s="105">
        <f t="shared" si="10"/>
        <v>0.21</v>
      </c>
      <c r="S32" s="103">
        <f t="shared" si="10"/>
        <v>0.24</v>
      </c>
      <c r="T32" s="103">
        <f t="shared" si="10"/>
        <v>0.26</v>
      </c>
      <c r="U32" s="103">
        <f t="shared" si="10"/>
        <v>0.29</v>
      </c>
      <c r="V32" s="103">
        <f t="shared" si="10"/>
        <v>0.32</v>
      </c>
      <c r="W32" s="106">
        <f t="shared" si="10"/>
        <v>0.37999999999999995</v>
      </c>
      <c r="X32" s="59"/>
      <c r="Y32" s="13"/>
    </row>
    <row r="33" spans="2:25" ht="15" customHeight="1">
      <c r="B33" s="140"/>
      <c r="C33" s="286"/>
      <c r="D33" s="279"/>
      <c r="E33" s="189"/>
      <c r="F33" s="189"/>
      <c r="G33" s="147"/>
      <c r="H33" s="176" t="s">
        <v>217</v>
      </c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8"/>
      <c r="X33" s="59"/>
      <c r="Y33" s="13"/>
    </row>
    <row r="34" spans="2:25" ht="15" customHeight="1">
      <c r="B34" s="285"/>
      <c r="C34" s="286"/>
      <c r="D34" s="279"/>
      <c r="E34" s="257" t="s">
        <v>96</v>
      </c>
      <c r="F34" s="257"/>
      <c r="G34" s="146" t="s">
        <v>49</v>
      </c>
      <c r="H34" s="102">
        <f aca="true" t="shared" si="11" ref="H34:W34">0.12*$A8:$IV8/6</f>
        <v>0.08</v>
      </c>
      <c r="I34" s="103">
        <f t="shared" si="11"/>
        <v>0.12</v>
      </c>
      <c r="J34" s="104">
        <f t="shared" si="11"/>
        <v>0.16</v>
      </c>
      <c r="K34" s="105">
        <f t="shared" si="11"/>
        <v>0.19999999999999998</v>
      </c>
      <c r="L34" s="103">
        <f t="shared" si="11"/>
        <v>0.21999999999999997</v>
      </c>
      <c r="M34" s="103">
        <f t="shared" si="11"/>
        <v>0.24</v>
      </c>
      <c r="N34" s="103">
        <f t="shared" si="11"/>
        <v>0.27999999999999997</v>
      </c>
      <c r="O34" s="103">
        <f t="shared" si="11"/>
        <v>0.32</v>
      </c>
      <c r="P34" s="103">
        <f t="shared" si="11"/>
        <v>0.34</v>
      </c>
      <c r="Q34" s="104">
        <f t="shared" si="11"/>
        <v>0.37999999999999995</v>
      </c>
      <c r="R34" s="105">
        <f t="shared" si="11"/>
        <v>0.42</v>
      </c>
      <c r="S34" s="103">
        <f t="shared" si="11"/>
        <v>0.48</v>
      </c>
      <c r="T34" s="103">
        <f t="shared" si="11"/>
        <v>0.52</v>
      </c>
      <c r="U34" s="103">
        <f t="shared" si="11"/>
        <v>0.58</v>
      </c>
      <c r="V34" s="103">
        <f t="shared" si="11"/>
        <v>0.64</v>
      </c>
      <c r="W34" s="106">
        <f t="shared" si="11"/>
        <v>0.7599999999999999</v>
      </c>
      <c r="X34" s="59"/>
      <c r="Y34" s="13"/>
    </row>
    <row r="35" spans="2:25" ht="15" customHeight="1">
      <c r="B35" s="184"/>
      <c r="C35" s="186"/>
      <c r="D35" s="280"/>
      <c r="E35" s="189"/>
      <c r="F35" s="189"/>
      <c r="G35" s="147"/>
      <c r="H35" s="176" t="s">
        <v>218</v>
      </c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8"/>
      <c r="X35" s="59"/>
      <c r="Y35" s="13"/>
    </row>
    <row r="36" spans="1:24" s="108" customFormat="1" ht="15" customHeight="1">
      <c r="A36" s="107"/>
      <c r="B36" s="140" t="s">
        <v>219</v>
      </c>
      <c r="C36" s="142">
        <v>0.4</v>
      </c>
      <c r="D36" s="274" t="s">
        <v>34</v>
      </c>
      <c r="E36" s="142"/>
      <c r="F36" s="189"/>
      <c r="G36" s="190" t="s">
        <v>97</v>
      </c>
      <c r="H36" s="191">
        <v>2</v>
      </c>
      <c r="I36" s="192"/>
      <c r="J36" s="192"/>
      <c r="K36" s="192"/>
      <c r="L36" s="193"/>
      <c r="M36" s="194" t="s">
        <v>220</v>
      </c>
      <c r="N36" s="197"/>
      <c r="O36" s="164" t="s">
        <v>221</v>
      </c>
      <c r="P36" s="165"/>
      <c r="Q36" s="218"/>
      <c r="R36" s="195" t="s">
        <v>222</v>
      </c>
      <c r="S36" s="195"/>
      <c r="T36" s="197"/>
      <c r="U36" s="194" t="s">
        <v>223</v>
      </c>
      <c r="V36" s="195"/>
      <c r="W36" s="196"/>
      <c r="X36" s="34"/>
    </row>
    <row r="37" spans="1:24" s="108" customFormat="1" ht="15" customHeight="1">
      <c r="A37" s="107"/>
      <c r="B37" s="141"/>
      <c r="C37" s="163"/>
      <c r="D37" s="188"/>
      <c r="E37" s="163"/>
      <c r="F37" s="159"/>
      <c r="G37" s="162"/>
      <c r="H37" s="176" t="s">
        <v>98</v>
      </c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8"/>
      <c r="X37" s="34"/>
    </row>
    <row r="38" spans="2:25" ht="15" customHeight="1">
      <c r="B38" s="137" t="s">
        <v>99</v>
      </c>
      <c r="C38" s="154">
        <v>10</v>
      </c>
      <c r="D38" s="187" t="s">
        <v>197</v>
      </c>
      <c r="E38" s="154"/>
      <c r="F38" s="158"/>
      <c r="G38" s="160" t="s">
        <v>97</v>
      </c>
      <c r="H38" s="235">
        <v>0.08</v>
      </c>
      <c r="I38" s="236"/>
      <c r="J38" s="109">
        <v>0.09</v>
      </c>
      <c r="K38" s="165" t="s">
        <v>224</v>
      </c>
      <c r="L38" s="202"/>
      <c r="M38" s="202"/>
      <c r="N38" s="237"/>
      <c r="O38" s="164" t="s">
        <v>225</v>
      </c>
      <c r="P38" s="165"/>
      <c r="Q38" s="218"/>
      <c r="R38" s="165">
        <v>0.2</v>
      </c>
      <c r="S38" s="165"/>
      <c r="T38" s="166"/>
      <c r="U38" s="164">
        <v>0.3</v>
      </c>
      <c r="V38" s="165"/>
      <c r="W38" s="226"/>
      <c r="X38" s="34"/>
      <c r="Y38" s="13"/>
    </row>
    <row r="39" spans="2:25" ht="15" customHeight="1">
      <c r="B39" s="138"/>
      <c r="C39" s="163"/>
      <c r="D39" s="188"/>
      <c r="E39" s="163"/>
      <c r="F39" s="159"/>
      <c r="G39" s="162"/>
      <c r="H39" s="176" t="s">
        <v>100</v>
      </c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8"/>
      <c r="X39" s="34"/>
      <c r="Y39" s="13"/>
    </row>
    <row r="40" spans="2:25" ht="15" customHeight="1">
      <c r="B40" s="95" t="s">
        <v>101</v>
      </c>
      <c r="C40" s="43">
        <v>50</v>
      </c>
      <c r="D40" s="44" t="s">
        <v>34</v>
      </c>
      <c r="E40" s="100" t="s">
        <v>102</v>
      </c>
      <c r="F40" s="100"/>
      <c r="G40" s="101" t="s">
        <v>53</v>
      </c>
      <c r="H40" s="96">
        <f aca="true" t="shared" si="12" ref="H40:W40">10*$A8:$IV8/50</f>
        <v>0.8</v>
      </c>
      <c r="I40" s="97">
        <f t="shared" si="12"/>
        <v>1.2</v>
      </c>
      <c r="J40" s="110">
        <f t="shared" si="12"/>
        <v>1.6</v>
      </c>
      <c r="K40" s="98">
        <f t="shared" si="12"/>
        <v>2</v>
      </c>
      <c r="L40" s="97">
        <f t="shared" si="12"/>
        <v>2.2</v>
      </c>
      <c r="M40" s="97">
        <f t="shared" si="12"/>
        <v>2.4</v>
      </c>
      <c r="N40" s="97">
        <f t="shared" si="12"/>
        <v>2.8</v>
      </c>
      <c r="O40" s="97">
        <f t="shared" si="12"/>
        <v>3.2</v>
      </c>
      <c r="P40" s="97">
        <f t="shared" si="12"/>
        <v>3.4</v>
      </c>
      <c r="Q40" s="110">
        <f t="shared" si="12"/>
        <v>3.8</v>
      </c>
      <c r="R40" s="98">
        <f t="shared" si="12"/>
        <v>4.2</v>
      </c>
      <c r="S40" s="97">
        <f t="shared" si="12"/>
        <v>4.8</v>
      </c>
      <c r="T40" s="97">
        <f t="shared" si="12"/>
        <v>5.2</v>
      </c>
      <c r="U40" s="97">
        <f t="shared" si="12"/>
        <v>5.8</v>
      </c>
      <c r="V40" s="97">
        <f t="shared" si="12"/>
        <v>6.4</v>
      </c>
      <c r="W40" s="99">
        <f t="shared" si="12"/>
        <v>7.6</v>
      </c>
      <c r="X40" s="59"/>
      <c r="Y40" s="13"/>
    </row>
    <row r="41" spans="2:25" ht="15" customHeight="1">
      <c r="B41" s="183" t="s">
        <v>103</v>
      </c>
      <c r="C41" s="185">
        <v>500</v>
      </c>
      <c r="D41" s="143" t="s">
        <v>69</v>
      </c>
      <c r="E41" s="154" t="s">
        <v>102</v>
      </c>
      <c r="F41" s="156"/>
      <c r="G41" s="160" t="s">
        <v>32</v>
      </c>
      <c r="H41" s="102">
        <f aca="true" t="shared" si="13" ref="H41:W41">10*$A8:$IV8/500</f>
        <v>0.08</v>
      </c>
      <c r="I41" s="103">
        <f t="shared" si="13"/>
        <v>0.12</v>
      </c>
      <c r="J41" s="104">
        <f t="shared" si="13"/>
        <v>0.16</v>
      </c>
      <c r="K41" s="105">
        <f t="shared" si="13"/>
        <v>0.2</v>
      </c>
      <c r="L41" s="103">
        <f t="shared" si="13"/>
        <v>0.22</v>
      </c>
      <c r="M41" s="103">
        <f t="shared" si="13"/>
        <v>0.24</v>
      </c>
      <c r="N41" s="103">
        <f t="shared" si="13"/>
        <v>0.28</v>
      </c>
      <c r="O41" s="103">
        <f t="shared" si="13"/>
        <v>0.32</v>
      </c>
      <c r="P41" s="103">
        <f t="shared" si="13"/>
        <v>0.34</v>
      </c>
      <c r="Q41" s="104">
        <f t="shared" si="13"/>
        <v>0.38</v>
      </c>
      <c r="R41" s="105">
        <f t="shared" si="13"/>
        <v>0.42</v>
      </c>
      <c r="S41" s="103">
        <f t="shared" si="13"/>
        <v>0.48</v>
      </c>
      <c r="T41" s="103">
        <f t="shared" si="13"/>
        <v>0.52</v>
      </c>
      <c r="U41" s="103">
        <f t="shared" si="13"/>
        <v>0.58</v>
      </c>
      <c r="V41" s="103">
        <f t="shared" si="13"/>
        <v>0.64</v>
      </c>
      <c r="W41" s="106">
        <f t="shared" si="13"/>
        <v>0.76</v>
      </c>
      <c r="X41" s="59"/>
      <c r="Y41" s="13"/>
    </row>
    <row r="42" spans="2:25" ht="15" customHeight="1">
      <c r="B42" s="184"/>
      <c r="C42" s="186"/>
      <c r="D42" s="136"/>
      <c r="E42" s="155"/>
      <c r="F42" s="157"/>
      <c r="G42" s="161"/>
      <c r="H42" s="176" t="s">
        <v>226</v>
      </c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8"/>
      <c r="X42" s="59"/>
      <c r="Y42" s="13"/>
    </row>
    <row r="43" spans="2:25" ht="15" customHeight="1">
      <c r="B43" s="95" t="s">
        <v>227</v>
      </c>
      <c r="C43" s="111">
        <v>333</v>
      </c>
      <c r="D43" s="44" t="s">
        <v>197</v>
      </c>
      <c r="E43" s="100" t="s">
        <v>102</v>
      </c>
      <c r="F43" s="100"/>
      <c r="G43" s="101" t="s">
        <v>53</v>
      </c>
      <c r="H43" s="102">
        <f aca="true" t="shared" si="14" ref="H43:W43">10*$A8:$IV8/333</f>
        <v>0.12012012012012012</v>
      </c>
      <c r="I43" s="103">
        <f t="shared" si="14"/>
        <v>0.18018018018018017</v>
      </c>
      <c r="J43" s="112">
        <f t="shared" si="14"/>
        <v>0.24024024024024024</v>
      </c>
      <c r="K43" s="105">
        <f t="shared" si="14"/>
        <v>0.3003003003003003</v>
      </c>
      <c r="L43" s="103">
        <f t="shared" si="14"/>
        <v>0.3303303303303303</v>
      </c>
      <c r="M43" s="103">
        <f t="shared" si="14"/>
        <v>0.36036036036036034</v>
      </c>
      <c r="N43" s="103">
        <f t="shared" si="14"/>
        <v>0.42042042042042044</v>
      </c>
      <c r="O43" s="103">
        <f t="shared" si="14"/>
        <v>0.4804804804804805</v>
      </c>
      <c r="P43" s="103">
        <f t="shared" si="14"/>
        <v>0.5105105105105106</v>
      </c>
      <c r="Q43" s="104">
        <f t="shared" si="14"/>
        <v>0.5705705705705706</v>
      </c>
      <c r="R43" s="105">
        <f t="shared" si="14"/>
        <v>0.6306306306306306</v>
      </c>
      <c r="S43" s="103">
        <f t="shared" si="14"/>
        <v>0.7207207207207207</v>
      </c>
      <c r="T43" s="103">
        <f t="shared" si="14"/>
        <v>0.7807807807807807</v>
      </c>
      <c r="U43" s="103">
        <f t="shared" si="14"/>
        <v>0.8708708708708709</v>
      </c>
      <c r="V43" s="103">
        <f t="shared" si="14"/>
        <v>0.960960960960961</v>
      </c>
      <c r="W43" s="106">
        <f t="shared" si="14"/>
        <v>1.1411411411411412</v>
      </c>
      <c r="X43" s="59"/>
      <c r="Y43" s="13"/>
    </row>
    <row r="44" spans="1:24" s="113" customFormat="1" ht="15" customHeight="1">
      <c r="A44" s="287" t="s">
        <v>254</v>
      </c>
      <c r="B44" s="292" t="s">
        <v>255</v>
      </c>
      <c r="C44" s="154">
        <v>5</v>
      </c>
      <c r="D44" s="295" t="s">
        <v>105</v>
      </c>
      <c r="E44" s="100" t="s">
        <v>106</v>
      </c>
      <c r="F44" s="100"/>
      <c r="G44" s="146" t="s">
        <v>92</v>
      </c>
      <c r="H44" s="119" t="s">
        <v>228</v>
      </c>
      <c r="I44" s="120" t="s">
        <v>229</v>
      </c>
      <c r="J44" s="121" t="s">
        <v>230</v>
      </c>
      <c r="K44" s="122" t="s">
        <v>231</v>
      </c>
      <c r="L44" s="120" t="s">
        <v>232</v>
      </c>
      <c r="M44" s="120" t="s">
        <v>220</v>
      </c>
      <c r="N44" s="120" t="s">
        <v>233</v>
      </c>
      <c r="O44" s="120" t="s">
        <v>221</v>
      </c>
      <c r="P44" s="120" t="s">
        <v>234</v>
      </c>
      <c r="Q44" s="219" t="s">
        <v>235</v>
      </c>
      <c r="R44" s="220"/>
      <c r="S44" s="220"/>
      <c r="T44" s="220"/>
      <c r="U44" s="220"/>
      <c r="V44" s="220"/>
      <c r="W44" s="221"/>
      <c r="X44" s="34"/>
    </row>
    <row r="45" spans="1:24" s="113" customFormat="1" ht="15" customHeight="1">
      <c r="A45" s="287"/>
      <c r="B45" s="301"/>
      <c r="C45" s="155"/>
      <c r="D45" s="302"/>
      <c r="E45" s="139" t="s">
        <v>236</v>
      </c>
      <c r="F45" s="139"/>
      <c r="G45" s="147"/>
      <c r="H45" s="303"/>
      <c r="I45" s="304"/>
      <c r="J45" s="304"/>
      <c r="K45" s="304"/>
      <c r="L45" s="304"/>
      <c r="M45" s="304"/>
      <c r="N45" s="304"/>
      <c r="O45" s="304"/>
      <c r="P45" s="305"/>
      <c r="Q45" s="289" t="s">
        <v>237</v>
      </c>
      <c r="R45" s="290"/>
      <c r="S45" s="290"/>
      <c r="T45" s="290"/>
      <c r="U45" s="290"/>
      <c r="V45" s="290"/>
      <c r="W45" s="291"/>
      <c r="X45" s="34"/>
    </row>
    <row r="46" spans="1:24" s="113" customFormat="1" ht="15" customHeight="1">
      <c r="A46" s="287" t="s">
        <v>254</v>
      </c>
      <c r="B46" s="183" t="s">
        <v>256</v>
      </c>
      <c r="C46" s="154">
        <v>100</v>
      </c>
      <c r="D46" s="295" t="s">
        <v>238</v>
      </c>
      <c r="E46" s="100" t="s">
        <v>106</v>
      </c>
      <c r="F46" s="100"/>
      <c r="G46" s="146" t="s">
        <v>92</v>
      </c>
      <c r="H46" s="306" t="s">
        <v>239</v>
      </c>
      <c r="I46" s="307" t="s">
        <v>240</v>
      </c>
      <c r="J46" s="308" t="s">
        <v>241</v>
      </c>
      <c r="K46" s="309" t="s">
        <v>242</v>
      </c>
      <c r="L46" s="307" t="s">
        <v>243</v>
      </c>
      <c r="M46" s="307" t="s">
        <v>244</v>
      </c>
      <c r="N46" s="307" t="s">
        <v>245</v>
      </c>
      <c r="O46" s="307" t="s">
        <v>225</v>
      </c>
      <c r="P46" s="307" t="s">
        <v>246</v>
      </c>
      <c r="Q46" s="222" t="s">
        <v>247</v>
      </c>
      <c r="R46" s="220"/>
      <c r="S46" s="220"/>
      <c r="T46" s="220"/>
      <c r="U46" s="220"/>
      <c r="V46" s="220"/>
      <c r="W46" s="221"/>
      <c r="X46" s="34"/>
    </row>
    <row r="47" spans="1:24" s="113" customFormat="1" ht="15" customHeight="1">
      <c r="A47" s="287"/>
      <c r="B47" s="310"/>
      <c r="C47" s="155"/>
      <c r="D47" s="302"/>
      <c r="E47" s="139" t="s">
        <v>236</v>
      </c>
      <c r="F47" s="139"/>
      <c r="G47" s="147"/>
      <c r="H47" s="311"/>
      <c r="I47" s="312"/>
      <c r="J47" s="312"/>
      <c r="K47" s="312"/>
      <c r="L47" s="312"/>
      <c r="M47" s="312"/>
      <c r="N47" s="312"/>
      <c r="O47" s="312"/>
      <c r="P47" s="313"/>
      <c r="Q47" s="171" t="s">
        <v>248</v>
      </c>
      <c r="R47" s="290"/>
      <c r="S47" s="290"/>
      <c r="T47" s="290"/>
      <c r="U47" s="290"/>
      <c r="V47" s="290"/>
      <c r="W47" s="291"/>
      <c r="X47" s="34"/>
    </row>
    <row r="48" spans="2:25" ht="15" customHeight="1" thickBot="1">
      <c r="B48" s="69" t="s">
        <v>107</v>
      </c>
      <c r="C48" s="114"/>
      <c r="D48" s="115"/>
      <c r="E48" s="114"/>
      <c r="F48" s="116"/>
      <c r="G48" s="117" t="s">
        <v>108</v>
      </c>
      <c r="H48" s="223" t="s">
        <v>109</v>
      </c>
      <c r="I48" s="224"/>
      <c r="J48" s="224"/>
      <c r="K48" s="224"/>
      <c r="L48" s="225"/>
      <c r="M48" s="215">
        <v>1</v>
      </c>
      <c r="N48" s="216"/>
      <c r="O48" s="217"/>
      <c r="P48" s="215">
        <v>2</v>
      </c>
      <c r="Q48" s="216"/>
      <c r="R48" s="216"/>
      <c r="S48" s="217"/>
      <c r="T48" s="215">
        <v>3</v>
      </c>
      <c r="U48" s="216"/>
      <c r="V48" s="217"/>
      <c r="W48" s="118"/>
      <c r="X48" s="34"/>
      <c r="Y48" s="13"/>
    </row>
    <row r="50" spans="1:24" s="108" customFormat="1" ht="13.5">
      <c r="A50" s="107"/>
      <c r="C50" s="9"/>
      <c r="D50" s="13"/>
      <c r="E50" s="9"/>
      <c r="F50" s="9"/>
      <c r="G50" s="9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34"/>
    </row>
  </sheetData>
  <mergeCells count="140">
    <mergeCell ref="A12:A13"/>
    <mergeCell ref="H1:W1"/>
    <mergeCell ref="E41:E42"/>
    <mergeCell ref="F41:F42"/>
    <mergeCell ref="F38:F39"/>
    <mergeCell ref="G41:G42"/>
    <mergeCell ref="G38:G39"/>
    <mergeCell ref="E38:E39"/>
    <mergeCell ref="N10:P10"/>
    <mergeCell ref="K9:M9"/>
    <mergeCell ref="N9:P9"/>
    <mergeCell ref="G17:G18"/>
    <mergeCell ref="Q18:W18"/>
    <mergeCell ref="H18:P18"/>
    <mergeCell ref="H33:W33"/>
    <mergeCell ref="N31:W31"/>
    <mergeCell ref="H31:M31"/>
    <mergeCell ref="G32:G33"/>
    <mergeCell ref="T20:W20"/>
    <mergeCell ref="H23:L23"/>
    <mergeCell ref="N20:S20"/>
    <mergeCell ref="B36:B37"/>
    <mergeCell ref="C36:C37"/>
    <mergeCell ref="D41:D42"/>
    <mergeCell ref="H35:W35"/>
    <mergeCell ref="G34:G35"/>
    <mergeCell ref="B38:B39"/>
    <mergeCell ref="C38:C39"/>
    <mergeCell ref="B41:B42"/>
    <mergeCell ref="C41:C42"/>
    <mergeCell ref="D38:D39"/>
    <mergeCell ref="F36:F37"/>
    <mergeCell ref="G36:G37"/>
    <mergeCell ref="H36:L36"/>
    <mergeCell ref="U36:W36"/>
    <mergeCell ref="M36:N36"/>
    <mergeCell ref="H14:I14"/>
    <mergeCell ref="H15:I15"/>
    <mergeCell ref="J20:M20"/>
    <mergeCell ref="H16:J16"/>
    <mergeCell ref="K16:M16"/>
    <mergeCell ref="Q11:W11"/>
    <mergeCell ref="Q10:W10"/>
    <mergeCell ref="H10:J10"/>
    <mergeCell ref="H11:J11"/>
    <mergeCell ref="K10:M10"/>
    <mergeCell ref="K11:M11"/>
    <mergeCell ref="N11:P11"/>
    <mergeCell ref="N16:O16"/>
    <mergeCell ref="P16:R16"/>
    <mergeCell ref="U24:W24"/>
    <mergeCell ref="N24:P24"/>
    <mergeCell ref="Q24:T24"/>
    <mergeCell ref="S23:V23"/>
    <mergeCell ref="M48:O48"/>
    <mergeCell ref="P48:S48"/>
    <mergeCell ref="O38:Q38"/>
    <mergeCell ref="T48:V48"/>
    <mergeCell ref="Q44:W44"/>
    <mergeCell ref="Q46:W46"/>
    <mergeCell ref="H39:W39"/>
    <mergeCell ref="H48:L48"/>
    <mergeCell ref="H42:W42"/>
    <mergeCell ref="U38:W38"/>
    <mergeCell ref="R38:T38"/>
    <mergeCell ref="R36:T36"/>
    <mergeCell ref="H24:J24"/>
    <mergeCell ref="K24:M24"/>
    <mergeCell ref="O36:Q36"/>
    <mergeCell ref="H27:W27"/>
    <mergeCell ref="H38:I38"/>
    <mergeCell ref="K38:N38"/>
    <mergeCell ref="H37:W37"/>
    <mergeCell ref="H30:W30"/>
    <mergeCell ref="B7:B8"/>
    <mergeCell ref="E7:E8"/>
    <mergeCell ref="C7:D8"/>
    <mergeCell ref="Q9:W9"/>
    <mergeCell ref="H9:J9"/>
    <mergeCell ref="F7:F8"/>
    <mergeCell ref="G7:G8"/>
    <mergeCell ref="E32:E33"/>
    <mergeCell ref="F29:F30"/>
    <mergeCell ref="F32:F33"/>
    <mergeCell ref="P23:R23"/>
    <mergeCell ref="M23:O23"/>
    <mergeCell ref="H6:W6"/>
    <mergeCell ref="G12:G13"/>
    <mergeCell ref="H12:H13"/>
    <mergeCell ref="I12:I13"/>
    <mergeCell ref="J12:J13"/>
    <mergeCell ref="N12:N13"/>
    <mergeCell ref="R12:R13"/>
    <mergeCell ref="W12:W13"/>
    <mergeCell ref="S12:S13"/>
    <mergeCell ref="T12:T13"/>
    <mergeCell ref="B12:B13"/>
    <mergeCell ref="C12:C13"/>
    <mergeCell ref="D12:D13"/>
    <mergeCell ref="E12:E13"/>
    <mergeCell ref="D36:D37"/>
    <mergeCell ref="Q12:Q13"/>
    <mergeCell ref="E36:E37"/>
    <mergeCell ref="C27:D27"/>
    <mergeCell ref="H25:I25"/>
    <mergeCell ref="D32:D35"/>
    <mergeCell ref="E34:E35"/>
    <mergeCell ref="G29:G30"/>
    <mergeCell ref="K12:K13"/>
    <mergeCell ref="L12:L13"/>
    <mergeCell ref="C29:C30"/>
    <mergeCell ref="D29:D30"/>
    <mergeCell ref="U12:U13"/>
    <mergeCell ref="V12:V13"/>
    <mergeCell ref="M12:M13"/>
    <mergeCell ref="O12:O13"/>
    <mergeCell ref="E29:E30"/>
    <mergeCell ref="P12:P13"/>
    <mergeCell ref="S16:U16"/>
    <mergeCell ref="V16:W16"/>
    <mergeCell ref="G44:G45"/>
    <mergeCell ref="G46:G47"/>
    <mergeCell ref="F34:F35"/>
    <mergeCell ref="B17:B18"/>
    <mergeCell ref="C17:C18"/>
    <mergeCell ref="D17:D18"/>
    <mergeCell ref="E17:E18"/>
    <mergeCell ref="B29:B30"/>
    <mergeCell ref="B32:B35"/>
    <mergeCell ref="C32:C35"/>
    <mergeCell ref="A44:A45"/>
    <mergeCell ref="A46:A47"/>
    <mergeCell ref="Q45:W45"/>
    <mergeCell ref="Q47:W47"/>
    <mergeCell ref="B44:B45"/>
    <mergeCell ref="C44:C45"/>
    <mergeCell ref="D44:D45"/>
    <mergeCell ref="B46:B47"/>
    <mergeCell ref="C46:C47"/>
    <mergeCell ref="D46:D47"/>
  </mergeCells>
  <printOptions/>
  <pageMargins left="0.3937007874015748" right="0.3937007874015748" top="0.1968503937007874" bottom="0.1968503937007874" header="0" footer="0"/>
  <pageSetup fitToHeight="1" fitToWidth="1" horizontalDpi="300" verticalDpi="3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D21" sqref="D21"/>
    </sheetView>
  </sheetViews>
  <sheetFormatPr defaultColWidth="9.00390625" defaultRowHeight="13.5"/>
  <cols>
    <col min="1" max="1" width="25.375" style="0" bestFit="1" customWidth="1"/>
    <col min="2" max="2" width="3.375" style="0" bestFit="1" customWidth="1"/>
    <col min="3" max="3" width="38.875" style="0" bestFit="1" customWidth="1"/>
  </cols>
  <sheetData>
    <row r="1" ht="13.5">
      <c r="A1" t="s">
        <v>257</v>
      </c>
    </row>
    <row r="2" spans="1:4" ht="13.5">
      <c r="A2" s="1"/>
      <c r="B2" s="1"/>
      <c r="C2" s="1"/>
      <c r="D2" s="1"/>
    </row>
    <row r="3" spans="1:3" ht="13.5">
      <c r="A3" s="1" t="s">
        <v>0</v>
      </c>
      <c r="B3" s="1"/>
      <c r="C3" s="1"/>
    </row>
    <row r="4" spans="1:3" ht="13.5">
      <c r="A4" s="2" t="s">
        <v>38</v>
      </c>
      <c r="B4" s="1" t="s">
        <v>111</v>
      </c>
      <c r="C4" s="3" t="s">
        <v>251</v>
      </c>
    </row>
    <row r="5" spans="1:3" ht="13.5">
      <c r="A5" s="3" t="s">
        <v>68</v>
      </c>
      <c r="B5" s="1" t="s">
        <v>111</v>
      </c>
      <c r="C5" s="3" t="s">
        <v>252</v>
      </c>
    </row>
    <row r="6" spans="1:3" ht="13.5">
      <c r="A6" s="3" t="s">
        <v>71</v>
      </c>
      <c r="B6" s="1" t="s">
        <v>111</v>
      </c>
      <c r="C6" s="3" t="s">
        <v>253</v>
      </c>
    </row>
    <row r="7" spans="1:3" ht="13.5">
      <c r="A7" s="316" t="s">
        <v>155</v>
      </c>
      <c r="B7" s="1" t="s">
        <v>111</v>
      </c>
      <c r="C7" s="316" t="s">
        <v>255</v>
      </c>
    </row>
    <row r="8" spans="1:3" ht="13.5">
      <c r="A8" s="317" t="s">
        <v>2</v>
      </c>
      <c r="B8" s="1" t="s">
        <v>111</v>
      </c>
      <c r="C8" s="3" t="s">
        <v>256</v>
      </c>
    </row>
    <row r="9" spans="1:3" ht="13.5">
      <c r="A9" s="317"/>
      <c r="B9" s="1"/>
      <c r="C9" s="3"/>
    </row>
    <row r="10" spans="1:3" ht="13.5">
      <c r="A10" s="3"/>
      <c r="B10" s="1"/>
      <c r="C10" s="3"/>
    </row>
    <row r="11" ht="13.5">
      <c r="A11" t="s">
        <v>185</v>
      </c>
    </row>
    <row r="12" spans="1:4" ht="13.5">
      <c r="A12" s="1"/>
      <c r="B12" s="1"/>
      <c r="C12" s="1"/>
      <c r="D12" s="1"/>
    </row>
    <row r="13" spans="1:3" ht="13.5">
      <c r="A13" s="1" t="s">
        <v>0</v>
      </c>
      <c r="B13" s="1"/>
      <c r="C13" s="1"/>
    </row>
    <row r="14" spans="1:3" ht="13.5">
      <c r="A14" s="3" t="s">
        <v>31</v>
      </c>
      <c r="B14" s="1" t="s">
        <v>111</v>
      </c>
      <c r="C14" s="3" t="s">
        <v>182</v>
      </c>
    </row>
    <row r="15" spans="1:3" ht="13.5">
      <c r="A15" s="3" t="s">
        <v>189</v>
      </c>
      <c r="B15" s="1" t="s">
        <v>111</v>
      </c>
      <c r="C15" s="3" t="s">
        <v>192</v>
      </c>
    </row>
    <row r="16" spans="1:3" ht="13.5">
      <c r="A16" s="3" t="s">
        <v>190</v>
      </c>
      <c r="B16" s="1" t="s">
        <v>111</v>
      </c>
      <c r="C16" s="3" t="s">
        <v>193</v>
      </c>
    </row>
    <row r="17" spans="1:3" ht="13.5">
      <c r="A17" s="3"/>
      <c r="B17" s="1"/>
      <c r="C17" s="3"/>
    </row>
    <row r="19" ht="13.5">
      <c r="A19" t="s">
        <v>181</v>
      </c>
    </row>
    <row r="21" spans="1:4" ht="13.5">
      <c r="A21" s="1" t="s">
        <v>0</v>
      </c>
      <c r="B21" s="1"/>
      <c r="C21" s="1"/>
      <c r="D21" s="1"/>
    </row>
    <row r="22" spans="1:4" ht="13.5">
      <c r="A22" s="2" t="s">
        <v>110</v>
      </c>
      <c r="B22" s="1" t="s">
        <v>111</v>
      </c>
      <c r="C22" s="1" t="s">
        <v>191</v>
      </c>
      <c r="D22" s="1"/>
    </row>
    <row r="23" spans="1:4" ht="13.5">
      <c r="A23" s="1"/>
      <c r="B23" s="1"/>
      <c r="C23" s="1"/>
      <c r="D23" s="1"/>
    </row>
    <row r="24" spans="1:4" ht="13.5">
      <c r="A24" s="1" t="s">
        <v>1</v>
      </c>
      <c r="B24" s="1"/>
      <c r="C24" s="1"/>
      <c r="D24" s="1"/>
    </row>
    <row r="25" spans="1:4" ht="13.5">
      <c r="A25" s="3" t="s">
        <v>2</v>
      </c>
      <c r="B25" s="1"/>
      <c r="C25" s="1"/>
      <c r="D25" s="1"/>
    </row>
    <row r="26" spans="1:4" ht="13.5">
      <c r="A26" s="4" t="s">
        <v>112</v>
      </c>
      <c r="B26" s="1" t="s">
        <v>3</v>
      </c>
      <c r="C26" s="1" t="s">
        <v>113</v>
      </c>
      <c r="D26" s="1"/>
    </row>
    <row r="27" spans="1:4" ht="13.5">
      <c r="A27" s="1"/>
      <c r="B27" s="1"/>
      <c r="C27" s="1"/>
      <c r="D27" s="1"/>
    </row>
    <row r="28" spans="1:4" ht="13.5">
      <c r="A28" s="1" t="s">
        <v>4</v>
      </c>
      <c r="B28" s="1"/>
      <c r="C28" s="1"/>
      <c r="D28" s="1"/>
    </row>
    <row r="29" spans="1:4" ht="13.5">
      <c r="A29" s="1" t="s">
        <v>114</v>
      </c>
      <c r="B29" s="1"/>
      <c r="C29" s="1"/>
      <c r="D29" s="1"/>
    </row>
    <row r="30" spans="1:4" ht="27">
      <c r="A30" s="1" t="s">
        <v>115</v>
      </c>
      <c r="B30" s="1" t="s">
        <v>116</v>
      </c>
      <c r="C30" s="5" t="s">
        <v>117</v>
      </c>
      <c r="D30" s="1"/>
    </row>
    <row r="31" spans="1:4" ht="13.5">
      <c r="A31" s="1"/>
      <c r="B31" s="1"/>
      <c r="C31" s="1"/>
      <c r="D31" s="1"/>
    </row>
    <row r="32" spans="1:4" ht="13.5">
      <c r="A32" s="1" t="s">
        <v>5</v>
      </c>
      <c r="B32" s="1"/>
      <c r="C32" s="1"/>
      <c r="D32" s="1"/>
    </row>
    <row r="33" spans="1:4" ht="13.5">
      <c r="A33" s="1" t="s">
        <v>104</v>
      </c>
      <c r="B33" s="1" t="s">
        <v>118</v>
      </c>
      <c r="C33" s="6" t="s">
        <v>119</v>
      </c>
      <c r="D33" s="1"/>
    </row>
    <row r="34" spans="1:4" ht="13.5">
      <c r="A34" s="1" t="s">
        <v>6</v>
      </c>
      <c r="B34" s="1" t="s">
        <v>118</v>
      </c>
      <c r="C34" s="1" t="s">
        <v>7</v>
      </c>
      <c r="D34" s="1"/>
    </row>
    <row r="35" spans="1:4" ht="13.5">
      <c r="A35" s="1"/>
      <c r="B35" s="1"/>
      <c r="C35" s="1"/>
      <c r="D35" s="1"/>
    </row>
    <row r="36" spans="1:4" ht="13.5">
      <c r="A36" s="1"/>
      <c r="B36" s="1"/>
      <c r="C36" s="1"/>
      <c r="D36" s="1"/>
    </row>
  </sheetData>
  <printOptions/>
  <pageMargins left="0.75" right="0.75" top="1" bottom="1" header="0.512" footer="0.51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Z49"/>
  <sheetViews>
    <sheetView zoomScale="75" zoomScaleNormal="75" workbookViewId="0" topLeftCell="A16">
      <selection activeCell="B45" activeCellId="4" sqref="B11:B12 B23 B24 B43:B44 B45:B46"/>
    </sheetView>
  </sheetViews>
  <sheetFormatPr defaultColWidth="9.00390625" defaultRowHeight="13.5"/>
  <cols>
    <col min="1" max="1" width="4.00390625" style="7" bestFit="1" customWidth="1"/>
    <col min="2" max="2" width="25.125" style="13" customWidth="1"/>
    <col min="3" max="3" width="5.50390625" style="9" bestFit="1" customWidth="1"/>
    <col min="4" max="4" width="8.00390625" style="13" bestFit="1" customWidth="1"/>
    <col min="5" max="5" width="17.625" style="9" bestFit="1" customWidth="1"/>
    <col min="6" max="6" width="18.75390625" style="9" bestFit="1" customWidth="1"/>
    <col min="7" max="7" width="14.25390625" style="9" customWidth="1"/>
    <col min="8" max="20" width="6.00390625" style="13" customWidth="1"/>
    <col min="21" max="23" width="6.375" style="13" customWidth="1"/>
    <col min="24" max="24" width="16.50390625" style="13" customWidth="1"/>
    <col min="25" max="25" width="9.00390625" style="28" customWidth="1"/>
    <col min="26" max="16384" width="9.00390625" style="13" customWidth="1"/>
  </cols>
  <sheetData>
    <row r="1" spans="2:25" ht="34.5" customHeight="1">
      <c r="B1" s="8" t="s">
        <v>8</v>
      </c>
      <c r="D1" s="8"/>
      <c r="E1" s="10"/>
      <c r="G1" s="11"/>
      <c r="H1" s="152" t="s">
        <v>120</v>
      </c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Y1" s="14"/>
    </row>
    <row r="2" spans="2:25" ht="17.25" customHeight="1">
      <c r="B2" s="8"/>
      <c r="D2" s="8"/>
      <c r="E2" s="10"/>
      <c r="G2" s="11"/>
      <c r="H2" s="135"/>
      <c r="I2" s="12"/>
      <c r="J2" s="12"/>
      <c r="K2" s="12"/>
      <c r="L2" s="12"/>
      <c r="M2" s="12"/>
      <c r="N2" s="12"/>
      <c r="O2" s="12"/>
      <c r="P2" s="12"/>
      <c r="Q2" s="12"/>
      <c r="R2" s="12"/>
      <c r="S2" s="16" t="s">
        <v>187</v>
      </c>
      <c r="T2" s="12" t="s">
        <v>188</v>
      </c>
      <c r="U2" s="12"/>
      <c r="V2" s="12"/>
      <c r="W2" s="12"/>
      <c r="Y2" s="14"/>
    </row>
    <row r="3" spans="2:25" ht="18" customHeight="1">
      <c r="B3" s="15" t="s">
        <v>9</v>
      </c>
      <c r="D3" s="8"/>
      <c r="E3" s="10"/>
      <c r="F3" s="10"/>
      <c r="G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6" t="s">
        <v>121</v>
      </c>
      <c r="T3" s="12" t="s">
        <v>154</v>
      </c>
      <c r="V3" s="12"/>
      <c r="W3" s="8"/>
      <c r="Y3" s="14"/>
    </row>
    <row r="4" spans="2:25" ht="18" customHeight="1" thickBot="1">
      <c r="B4" s="15"/>
      <c r="D4" s="8"/>
      <c r="E4" s="10"/>
      <c r="F4" s="10"/>
      <c r="G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 t="s">
        <v>10</v>
      </c>
      <c r="V4" s="12"/>
      <c r="W4" s="8"/>
      <c r="Y4" s="14"/>
    </row>
    <row r="5" spans="8:25" ht="18" thickBot="1">
      <c r="H5" s="232" t="s">
        <v>11</v>
      </c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4"/>
      <c r="Y5" s="14"/>
    </row>
    <row r="6" spans="2:25" ht="13.5">
      <c r="B6" s="241" t="s">
        <v>12</v>
      </c>
      <c r="C6" s="245" t="s">
        <v>13</v>
      </c>
      <c r="D6" s="246"/>
      <c r="E6" s="243" t="s">
        <v>14</v>
      </c>
      <c r="F6" s="254" t="s">
        <v>15</v>
      </c>
      <c r="G6" s="255"/>
      <c r="H6" s="17" t="s">
        <v>16</v>
      </c>
      <c r="I6" s="18" t="s">
        <v>17</v>
      </c>
      <c r="J6" s="19" t="s">
        <v>18</v>
      </c>
      <c r="K6" s="20" t="s">
        <v>19</v>
      </c>
      <c r="L6" s="21" t="s">
        <v>122</v>
      </c>
      <c r="M6" s="21" t="s">
        <v>20</v>
      </c>
      <c r="N6" s="21" t="s">
        <v>21</v>
      </c>
      <c r="O6" s="21" t="s">
        <v>22</v>
      </c>
      <c r="P6" s="21" t="s">
        <v>23</v>
      </c>
      <c r="Q6" s="19" t="s">
        <v>24</v>
      </c>
      <c r="R6" s="20" t="s">
        <v>25</v>
      </c>
      <c r="S6" s="21" t="s">
        <v>26</v>
      </c>
      <c r="T6" s="21" t="s">
        <v>27</v>
      </c>
      <c r="U6" s="21" t="s">
        <v>28</v>
      </c>
      <c r="V6" s="21" t="s">
        <v>29</v>
      </c>
      <c r="W6" s="22" t="s">
        <v>30</v>
      </c>
      <c r="X6" s="14"/>
      <c r="Y6" s="13"/>
    </row>
    <row r="7" spans="2:25" ht="14.25" thickBot="1">
      <c r="B7" s="242"/>
      <c r="C7" s="247"/>
      <c r="D7" s="248"/>
      <c r="E7" s="244"/>
      <c r="F7" s="244"/>
      <c r="G7" s="256"/>
      <c r="H7" s="23">
        <v>4</v>
      </c>
      <c r="I7" s="24">
        <v>6</v>
      </c>
      <c r="J7" s="25">
        <v>8</v>
      </c>
      <c r="K7" s="26">
        <v>10</v>
      </c>
      <c r="L7" s="24">
        <v>11</v>
      </c>
      <c r="M7" s="24">
        <v>12</v>
      </c>
      <c r="N7" s="24">
        <v>14</v>
      </c>
      <c r="O7" s="24">
        <v>16</v>
      </c>
      <c r="P7" s="24">
        <v>17</v>
      </c>
      <c r="Q7" s="25">
        <v>19</v>
      </c>
      <c r="R7" s="26">
        <v>21</v>
      </c>
      <c r="S7" s="24">
        <v>24</v>
      </c>
      <c r="T7" s="24">
        <v>26</v>
      </c>
      <c r="U7" s="24">
        <v>29</v>
      </c>
      <c r="V7" s="24">
        <v>32</v>
      </c>
      <c r="W7" s="27">
        <v>38</v>
      </c>
      <c r="X7" s="28"/>
      <c r="Y7" s="13"/>
    </row>
    <row r="8" spans="1:25" ht="15" customHeight="1">
      <c r="A8" s="107" t="s">
        <v>186</v>
      </c>
      <c r="B8" s="29" t="s">
        <v>182</v>
      </c>
      <c r="C8" s="30">
        <v>100</v>
      </c>
      <c r="D8" s="31" t="s">
        <v>123</v>
      </c>
      <c r="E8" s="30"/>
      <c r="F8" s="32"/>
      <c r="G8" s="33" t="s">
        <v>32</v>
      </c>
      <c r="H8" s="252" t="s">
        <v>124</v>
      </c>
      <c r="I8" s="168"/>
      <c r="J8" s="253"/>
      <c r="K8" s="167" t="s">
        <v>125</v>
      </c>
      <c r="L8" s="168"/>
      <c r="M8" s="168"/>
      <c r="N8" s="168" t="s">
        <v>126</v>
      </c>
      <c r="O8" s="168"/>
      <c r="P8" s="168"/>
      <c r="Q8" s="249" t="s">
        <v>33</v>
      </c>
      <c r="R8" s="250"/>
      <c r="S8" s="250"/>
      <c r="T8" s="250"/>
      <c r="U8" s="250"/>
      <c r="V8" s="250"/>
      <c r="W8" s="251"/>
      <c r="X8" s="34"/>
      <c r="Y8" s="13"/>
    </row>
    <row r="9" spans="1:25" ht="15" customHeight="1">
      <c r="A9" s="107" t="s">
        <v>186</v>
      </c>
      <c r="B9" s="40" t="s">
        <v>183</v>
      </c>
      <c r="C9" s="36">
        <v>5</v>
      </c>
      <c r="D9" s="37" t="s">
        <v>34</v>
      </c>
      <c r="E9" s="36"/>
      <c r="F9" s="38"/>
      <c r="G9" s="39" t="s">
        <v>32</v>
      </c>
      <c r="H9" s="151" t="s">
        <v>127</v>
      </c>
      <c r="I9" s="180"/>
      <c r="J9" s="208"/>
      <c r="K9" s="165" t="s">
        <v>128</v>
      </c>
      <c r="L9" s="165"/>
      <c r="M9" s="166"/>
      <c r="N9" s="164" t="s">
        <v>129</v>
      </c>
      <c r="O9" s="165"/>
      <c r="P9" s="166"/>
      <c r="Q9" s="207" t="s">
        <v>35</v>
      </c>
      <c r="R9" s="205"/>
      <c r="S9" s="205"/>
      <c r="T9" s="205"/>
      <c r="U9" s="205"/>
      <c r="V9" s="205"/>
      <c r="W9" s="206"/>
      <c r="X9" s="34"/>
      <c r="Y9" s="13"/>
    </row>
    <row r="10" spans="1:25" ht="15" customHeight="1">
      <c r="A10" s="107" t="s">
        <v>186</v>
      </c>
      <c r="B10" s="40" t="s">
        <v>184</v>
      </c>
      <c r="C10" s="36">
        <v>20</v>
      </c>
      <c r="D10" s="41" t="s">
        <v>36</v>
      </c>
      <c r="E10" s="36"/>
      <c r="F10" s="38"/>
      <c r="G10" s="39" t="s">
        <v>32</v>
      </c>
      <c r="H10" s="151" t="s">
        <v>130</v>
      </c>
      <c r="I10" s="180"/>
      <c r="J10" s="208"/>
      <c r="K10" s="165" t="s">
        <v>131</v>
      </c>
      <c r="L10" s="165"/>
      <c r="M10" s="166"/>
      <c r="N10" s="164" t="s">
        <v>132</v>
      </c>
      <c r="O10" s="165"/>
      <c r="P10" s="166"/>
      <c r="Q10" s="204" t="s">
        <v>37</v>
      </c>
      <c r="R10" s="205"/>
      <c r="S10" s="205"/>
      <c r="T10" s="205"/>
      <c r="U10" s="205"/>
      <c r="V10" s="205"/>
      <c r="W10" s="206"/>
      <c r="X10" s="34"/>
      <c r="Y10" s="13"/>
    </row>
    <row r="11" spans="1:24" s="46" customFormat="1" ht="15" customHeight="1">
      <c r="A11" s="42"/>
      <c r="B11" s="271" t="s">
        <v>38</v>
      </c>
      <c r="C11" s="185">
        <v>100</v>
      </c>
      <c r="D11" s="143" t="s">
        <v>36</v>
      </c>
      <c r="E11" s="185" t="s">
        <v>39</v>
      </c>
      <c r="F11" s="45" t="s">
        <v>40</v>
      </c>
      <c r="G11" s="169" t="s">
        <v>41</v>
      </c>
      <c r="H11" s="260">
        <f aca="true" t="shared" si="0" ref="H11:W11">7*$A7:$IV7/100</f>
        <v>0.28</v>
      </c>
      <c r="I11" s="262">
        <f t="shared" si="0"/>
        <v>0.42</v>
      </c>
      <c r="J11" s="264">
        <f t="shared" si="0"/>
        <v>0.56</v>
      </c>
      <c r="K11" s="262">
        <f t="shared" si="0"/>
        <v>0.7</v>
      </c>
      <c r="L11" s="266">
        <f t="shared" si="0"/>
        <v>0.77</v>
      </c>
      <c r="M11" s="266">
        <f t="shared" si="0"/>
        <v>0.84</v>
      </c>
      <c r="N11" s="266">
        <f t="shared" si="0"/>
        <v>0.98</v>
      </c>
      <c r="O11" s="266">
        <f t="shared" si="0"/>
        <v>1.12</v>
      </c>
      <c r="P11" s="266">
        <f t="shared" si="0"/>
        <v>1.19</v>
      </c>
      <c r="Q11" s="264">
        <f t="shared" si="0"/>
        <v>1.33</v>
      </c>
      <c r="R11" s="262">
        <f t="shared" si="0"/>
        <v>1.47</v>
      </c>
      <c r="S11" s="266">
        <f t="shared" si="0"/>
        <v>1.68</v>
      </c>
      <c r="T11" s="266">
        <f t="shared" si="0"/>
        <v>1.82</v>
      </c>
      <c r="U11" s="266">
        <f t="shared" si="0"/>
        <v>2.03</v>
      </c>
      <c r="V11" s="266">
        <f t="shared" si="0"/>
        <v>2.24</v>
      </c>
      <c r="W11" s="269">
        <f t="shared" si="0"/>
        <v>2.66</v>
      </c>
      <c r="X11" s="34"/>
    </row>
    <row r="12" spans="1:24" s="46" customFormat="1" ht="15" customHeight="1">
      <c r="A12" s="42"/>
      <c r="B12" s="272"/>
      <c r="C12" s="273"/>
      <c r="D12" s="136"/>
      <c r="E12" s="273"/>
      <c r="F12" s="45" t="s">
        <v>42</v>
      </c>
      <c r="G12" s="170"/>
      <c r="H12" s="261"/>
      <c r="I12" s="263"/>
      <c r="J12" s="265"/>
      <c r="K12" s="268"/>
      <c r="L12" s="267"/>
      <c r="M12" s="267"/>
      <c r="N12" s="267"/>
      <c r="O12" s="267"/>
      <c r="P12" s="267"/>
      <c r="Q12" s="265"/>
      <c r="R12" s="268"/>
      <c r="S12" s="267"/>
      <c r="T12" s="267"/>
      <c r="U12" s="267"/>
      <c r="V12" s="267"/>
      <c r="W12" s="270"/>
      <c r="X12" s="34"/>
    </row>
    <row r="13" spans="2:25" ht="15" customHeight="1">
      <c r="B13" s="35" t="s">
        <v>43</v>
      </c>
      <c r="C13" s="36">
        <v>0.2</v>
      </c>
      <c r="D13" s="37" t="s">
        <v>34</v>
      </c>
      <c r="E13" s="36" t="s">
        <v>44</v>
      </c>
      <c r="F13" s="38"/>
      <c r="G13" s="47" t="s">
        <v>41</v>
      </c>
      <c r="H13" s="198" t="s">
        <v>45</v>
      </c>
      <c r="I13" s="199"/>
      <c r="J13" s="48">
        <f aca="true" t="shared" si="1" ref="J13:W13">0.06*$A7:$IV7/0.2</f>
        <v>2.4</v>
      </c>
      <c r="K13" s="49">
        <f t="shared" si="1"/>
        <v>2.9999999999999996</v>
      </c>
      <c r="L13" s="50">
        <f t="shared" si="1"/>
        <v>3.2999999999999994</v>
      </c>
      <c r="M13" s="50">
        <f t="shared" si="1"/>
        <v>3.5999999999999996</v>
      </c>
      <c r="N13" s="50">
        <f t="shared" si="1"/>
        <v>4.199999999999999</v>
      </c>
      <c r="O13" s="50">
        <f t="shared" si="1"/>
        <v>4.8</v>
      </c>
      <c r="P13" s="50">
        <f t="shared" si="1"/>
        <v>5.1</v>
      </c>
      <c r="Q13" s="48">
        <f t="shared" si="1"/>
        <v>5.699999999999999</v>
      </c>
      <c r="R13" s="49">
        <f t="shared" si="1"/>
        <v>6.3</v>
      </c>
      <c r="S13" s="50">
        <f t="shared" si="1"/>
        <v>7.199999999999999</v>
      </c>
      <c r="T13" s="50">
        <f t="shared" si="1"/>
        <v>7.8</v>
      </c>
      <c r="U13" s="50">
        <f t="shared" si="1"/>
        <v>8.7</v>
      </c>
      <c r="V13" s="50">
        <f t="shared" si="1"/>
        <v>9.6</v>
      </c>
      <c r="W13" s="51">
        <f t="shared" si="1"/>
        <v>11.399999999999999</v>
      </c>
      <c r="X13" s="34"/>
      <c r="Y13" s="13"/>
    </row>
    <row r="14" spans="2:25" ht="15" customHeight="1">
      <c r="B14" s="35" t="s">
        <v>46</v>
      </c>
      <c r="C14" s="36">
        <v>1</v>
      </c>
      <c r="D14" s="41" t="s">
        <v>47</v>
      </c>
      <c r="E14" s="36" t="s">
        <v>44</v>
      </c>
      <c r="F14" s="38"/>
      <c r="G14" s="47" t="s">
        <v>41</v>
      </c>
      <c r="H14" s="200" t="s">
        <v>45</v>
      </c>
      <c r="I14" s="199"/>
      <c r="J14" s="52">
        <f aca="true" t="shared" si="2" ref="J14:W14">+J7*0.06</f>
        <v>0.48</v>
      </c>
      <c r="K14" s="53">
        <f t="shared" si="2"/>
        <v>0.6</v>
      </c>
      <c r="L14" s="54">
        <f t="shared" si="2"/>
        <v>0.6599999999999999</v>
      </c>
      <c r="M14" s="54">
        <f t="shared" si="2"/>
        <v>0.72</v>
      </c>
      <c r="N14" s="54">
        <f t="shared" si="2"/>
        <v>0.84</v>
      </c>
      <c r="O14" s="54">
        <f t="shared" si="2"/>
        <v>0.96</v>
      </c>
      <c r="P14" s="54">
        <f t="shared" si="2"/>
        <v>1.02</v>
      </c>
      <c r="Q14" s="52">
        <f t="shared" si="2"/>
        <v>1.14</v>
      </c>
      <c r="R14" s="53">
        <f t="shared" si="2"/>
        <v>1.26</v>
      </c>
      <c r="S14" s="54">
        <f t="shared" si="2"/>
        <v>1.44</v>
      </c>
      <c r="T14" s="54">
        <f t="shared" si="2"/>
        <v>1.56</v>
      </c>
      <c r="U14" s="54">
        <f t="shared" si="2"/>
        <v>1.74</v>
      </c>
      <c r="V14" s="54">
        <f t="shared" si="2"/>
        <v>1.92</v>
      </c>
      <c r="W14" s="55">
        <f t="shared" si="2"/>
        <v>2.28</v>
      </c>
      <c r="X14" s="34"/>
      <c r="Y14" s="13"/>
    </row>
    <row r="15" spans="2:25" ht="15" customHeight="1">
      <c r="B15" s="40" t="s">
        <v>48</v>
      </c>
      <c r="C15" s="36">
        <v>1</v>
      </c>
      <c r="D15" s="41" t="s">
        <v>47</v>
      </c>
      <c r="E15" s="36"/>
      <c r="F15" s="56"/>
      <c r="G15" s="39" t="s">
        <v>49</v>
      </c>
      <c r="H15" s="201" t="s">
        <v>45</v>
      </c>
      <c r="I15" s="202"/>
      <c r="J15" s="203"/>
      <c r="K15" s="149">
        <v>0.4</v>
      </c>
      <c r="L15" s="149"/>
      <c r="M15" s="144"/>
      <c r="N15" s="148">
        <v>0.5</v>
      </c>
      <c r="O15" s="144"/>
      <c r="P15" s="148">
        <v>0.7</v>
      </c>
      <c r="Q15" s="149"/>
      <c r="R15" s="144"/>
      <c r="S15" s="148">
        <v>1</v>
      </c>
      <c r="T15" s="149"/>
      <c r="U15" s="144"/>
      <c r="V15" s="148">
        <v>1.3</v>
      </c>
      <c r="W15" s="282"/>
      <c r="X15" s="59"/>
      <c r="Y15" s="13"/>
    </row>
    <row r="16" spans="2:25" ht="15" customHeight="1">
      <c r="B16" s="271" t="s">
        <v>50</v>
      </c>
      <c r="C16" s="185">
        <v>10</v>
      </c>
      <c r="D16" s="143" t="s">
        <v>47</v>
      </c>
      <c r="E16" s="185" t="s">
        <v>51</v>
      </c>
      <c r="F16" s="60" t="s">
        <v>52</v>
      </c>
      <c r="G16" s="169" t="s">
        <v>53</v>
      </c>
      <c r="H16" s="61">
        <f aca="true" t="shared" si="3" ref="H16:N16">+H7*2/10</f>
        <v>0.8</v>
      </c>
      <c r="I16" s="54">
        <f t="shared" si="3"/>
        <v>1.2</v>
      </c>
      <c r="J16" s="52">
        <f t="shared" si="3"/>
        <v>1.6</v>
      </c>
      <c r="K16" s="53">
        <f t="shared" si="3"/>
        <v>2</v>
      </c>
      <c r="L16" s="54">
        <f t="shared" si="3"/>
        <v>2.2</v>
      </c>
      <c r="M16" s="54">
        <f t="shared" si="3"/>
        <v>2.4</v>
      </c>
      <c r="N16" s="54">
        <f t="shared" si="3"/>
        <v>2.8</v>
      </c>
      <c r="O16" s="54">
        <v>3</v>
      </c>
      <c r="P16" s="54">
        <v>3</v>
      </c>
      <c r="Q16" s="52">
        <f>+Q7*0.1</f>
        <v>1.9000000000000001</v>
      </c>
      <c r="R16" s="53">
        <f>+R7*0.1</f>
        <v>2.1</v>
      </c>
      <c r="S16" s="58">
        <f>+S7*0.1</f>
        <v>2.4000000000000004</v>
      </c>
      <c r="T16" s="58">
        <f>+T7*0.1</f>
        <v>2.6</v>
      </c>
      <c r="U16" s="58">
        <f>+U7*0.1</f>
        <v>2.9000000000000004</v>
      </c>
      <c r="V16" s="58">
        <v>3</v>
      </c>
      <c r="W16" s="55">
        <v>3</v>
      </c>
      <c r="X16" s="34"/>
      <c r="Y16" s="13"/>
    </row>
    <row r="17" spans="2:25" ht="15" customHeight="1">
      <c r="B17" s="272"/>
      <c r="C17" s="273"/>
      <c r="D17" s="136"/>
      <c r="E17" s="273"/>
      <c r="F17" s="62" t="s">
        <v>54</v>
      </c>
      <c r="G17" s="170"/>
      <c r="H17" s="174"/>
      <c r="I17" s="175"/>
      <c r="J17" s="175"/>
      <c r="K17" s="175"/>
      <c r="L17" s="175"/>
      <c r="M17" s="175"/>
      <c r="N17" s="175"/>
      <c r="O17" s="175"/>
      <c r="P17" s="175"/>
      <c r="Q17" s="171" t="s">
        <v>55</v>
      </c>
      <c r="R17" s="172"/>
      <c r="S17" s="172"/>
      <c r="T17" s="172"/>
      <c r="U17" s="172"/>
      <c r="V17" s="172"/>
      <c r="W17" s="173"/>
      <c r="X17" s="34"/>
      <c r="Y17" s="13"/>
    </row>
    <row r="18" spans="2:25" ht="15" customHeight="1">
      <c r="B18" s="40" t="s">
        <v>56</v>
      </c>
      <c r="C18" s="36">
        <v>1</v>
      </c>
      <c r="D18" s="41" t="s">
        <v>57</v>
      </c>
      <c r="E18" s="63" t="s">
        <v>58</v>
      </c>
      <c r="F18" s="45"/>
      <c r="G18" s="39" t="s">
        <v>49</v>
      </c>
      <c r="H18" s="61">
        <f aca="true" t="shared" si="4" ref="H18:W18">0.04*$A7:$IV7/1</f>
        <v>0.16</v>
      </c>
      <c r="I18" s="54">
        <f t="shared" si="4"/>
        <v>0.24</v>
      </c>
      <c r="J18" s="52">
        <f t="shared" si="4"/>
        <v>0.32</v>
      </c>
      <c r="K18" s="53">
        <f t="shared" si="4"/>
        <v>0.4</v>
      </c>
      <c r="L18" s="54">
        <f t="shared" si="4"/>
        <v>0.44</v>
      </c>
      <c r="M18" s="54">
        <f t="shared" si="4"/>
        <v>0.48</v>
      </c>
      <c r="N18" s="54">
        <f t="shared" si="4"/>
        <v>0.56</v>
      </c>
      <c r="O18" s="54">
        <f t="shared" si="4"/>
        <v>0.64</v>
      </c>
      <c r="P18" s="54">
        <f t="shared" si="4"/>
        <v>0.68</v>
      </c>
      <c r="Q18" s="52">
        <f t="shared" si="4"/>
        <v>0.76</v>
      </c>
      <c r="R18" s="53">
        <f t="shared" si="4"/>
        <v>0.84</v>
      </c>
      <c r="S18" s="54">
        <f t="shared" si="4"/>
        <v>0.96</v>
      </c>
      <c r="T18" s="54">
        <f t="shared" si="4"/>
        <v>1.04</v>
      </c>
      <c r="U18" s="54">
        <f t="shared" si="4"/>
        <v>1.16</v>
      </c>
      <c r="V18" s="54">
        <f t="shared" si="4"/>
        <v>1.28</v>
      </c>
      <c r="W18" s="55">
        <f t="shared" si="4"/>
        <v>1.52</v>
      </c>
      <c r="X18" s="59"/>
      <c r="Y18" s="13"/>
    </row>
    <row r="19" spans="2:25" ht="15" customHeight="1">
      <c r="B19" s="35" t="s">
        <v>133</v>
      </c>
      <c r="C19" s="36"/>
      <c r="D19" s="41"/>
      <c r="E19" s="36"/>
      <c r="F19" s="38"/>
      <c r="G19" s="47" t="s">
        <v>59</v>
      </c>
      <c r="H19" s="64"/>
      <c r="I19" s="49"/>
      <c r="J19" s="179" t="s">
        <v>60</v>
      </c>
      <c r="K19" s="180"/>
      <c r="L19" s="180"/>
      <c r="M19" s="145"/>
      <c r="N19" s="148" t="s">
        <v>61</v>
      </c>
      <c r="O19" s="149"/>
      <c r="P19" s="149"/>
      <c r="Q19" s="149"/>
      <c r="R19" s="149"/>
      <c r="S19" s="144"/>
      <c r="T19" s="148" t="s">
        <v>62</v>
      </c>
      <c r="U19" s="149"/>
      <c r="V19" s="149"/>
      <c r="W19" s="150"/>
      <c r="X19" s="34"/>
      <c r="Y19" s="13"/>
    </row>
    <row r="20" spans="1:24" s="46" customFormat="1" ht="15" customHeight="1">
      <c r="A20" s="42"/>
      <c r="B20" s="35" t="s">
        <v>63</v>
      </c>
      <c r="C20" s="36">
        <v>15</v>
      </c>
      <c r="D20" s="41" t="s">
        <v>47</v>
      </c>
      <c r="E20" s="36" t="s">
        <v>64</v>
      </c>
      <c r="F20" s="38"/>
      <c r="G20" s="47" t="s">
        <v>65</v>
      </c>
      <c r="H20" s="61">
        <v>0.24</v>
      </c>
      <c r="I20" s="54">
        <v>0.4</v>
      </c>
      <c r="J20" s="52">
        <v>0.5</v>
      </c>
      <c r="K20" s="53">
        <f aca="true" t="shared" si="5" ref="K20:W20">$A7:$IV7*0.9/15</f>
        <v>0.6</v>
      </c>
      <c r="L20" s="54">
        <f t="shared" si="5"/>
        <v>0.66</v>
      </c>
      <c r="M20" s="54">
        <f t="shared" si="5"/>
        <v>0.7200000000000001</v>
      </c>
      <c r="N20" s="54">
        <f t="shared" si="5"/>
        <v>0.84</v>
      </c>
      <c r="O20" s="54">
        <f t="shared" si="5"/>
        <v>0.9600000000000001</v>
      </c>
      <c r="P20" s="54">
        <f t="shared" si="5"/>
        <v>1.02</v>
      </c>
      <c r="Q20" s="52">
        <f t="shared" si="5"/>
        <v>1.1400000000000001</v>
      </c>
      <c r="R20" s="53">
        <f t="shared" si="5"/>
        <v>1.2600000000000002</v>
      </c>
      <c r="S20" s="54">
        <f t="shared" si="5"/>
        <v>1.4400000000000002</v>
      </c>
      <c r="T20" s="54">
        <f t="shared" si="5"/>
        <v>1.56</v>
      </c>
      <c r="U20" s="54">
        <f t="shared" si="5"/>
        <v>1.74</v>
      </c>
      <c r="V20" s="54">
        <f t="shared" si="5"/>
        <v>1.9200000000000002</v>
      </c>
      <c r="W20" s="55">
        <f t="shared" si="5"/>
        <v>2.2800000000000002</v>
      </c>
      <c r="X20" s="66"/>
    </row>
    <row r="21" spans="1:24" s="46" customFormat="1" ht="15" customHeight="1">
      <c r="A21" s="67" t="s">
        <v>134</v>
      </c>
      <c r="B21" s="40" t="s">
        <v>66</v>
      </c>
      <c r="C21" s="36">
        <v>15</v>
      </c>
      <c r="D21" s="41" t="s">
        <v>72</v>
      </c>
      <c r="E21" s="36" t="s">
        <v>135</v>
      </c>
      <c r="F21" s="38"/>
      <c r="G21" s="47" t="s">
        <v>53</v>
      </c>
      <c r="H21" s="57">
        <v>0.2</v>
      </c>
      <c r="I21" s="54">
        <v>0.4</v>
      </c>
      <c r="J21" s="52">
        <v>0.5</v>
      </c>
      <c r="K21" s="53">
        <f aca="true" t="shared" si="6" ref="K21:W21">+K7*0.9/15</f>
        <v>0.6</v>
      </c>
      <c r="L21" s="54">
        <f t="shared" si="6"/>
        <v>0.66</v>
      </c>
      <c r="M21" s="54">
        <f t="shared" si="6"/>
        <v>0.7200000000000001</v>
      </c>
      <c r="N21" s="54">
        <f t="shared" si="6"/>
        <v>0.84</v>
      </c>
      <c r="O21" s="54">
        <f t="shared" si="6"/>
        <v>0.9600000000000001</v>
      </c>
      <c r="P21" s="54">
        <f t="shared" si="6"/>
        <v>1.02</v>
      </c>
      <c r="Q21" s="52">
        <f t="shared" si="6"/>
        <v>1.1400000000000001</v>
      </c>
      <c r="R21" s="53">
        <f t="shared" si="6"/>
        <v>1.2600000000000002</v>
      </c>
      <c r="S21" s="54">
        <f t="shared" si="6"/>
        <v>1.4400000000000002</v>
      </c>
      <c r="T21" s="54">
        <f t="shared" si="6"/>
        <v>1.56</v>
      </c>
      <c r="U21" s="54">
        <f t="shared" si="6"/>
        <v>1.74</v>
      </c>
      <c r="V21" s="54">
        <f t="shared" si="6"/>
        <v>1.9200000000000002</v>
      </c>
      <c r="W21" s="65">
        <f t="shared" si="6"/>
        <v>2.2800000000000002</v>
      </c>
      <c r="X21" s="34"/>
    </row>
    <row r="22" spans="2:25" ht="15" customHeight="1">
      <c r="B22" s="40" t="s">
        <v>67</v>
      </c>
      <c r="C22" s="36"/>
      <c r="D22" s="41"/>
      <c r="E22" s="36"/>
      <c r="F22" s="38"/>
      <c r="G22" s="39" t="s">
        <v>32</v>
      </c>
      <c r="H22" s="151">
        <v>1</v>
      </c>
      <c r="I22" s="165"/>
      <c r="J22" s="165"/>
      <c r="K22" s="165"/>
      <c r="L22" s="166"/>
      <c r="M22" s="148">
        <v>2</v>
      </c>
      <c r="N22" s="149"/>
      <c r="O22" s="144"/>
      <c r="P22" s="148">
        <v>3.3</v>
      </c>
      <c r="Q22" s="149"/>
      <c r="R22" s="144"/>
      <c r="S22" s="148">
        <v>5</v>
      </c>
      <c r="T22" s="149"/>
      <c r="U22" s="149"/>
      <c r="V22" s="144"/>
      <c r="W22" s="55">
        <v>6.6</v>
      </c>
      <c r="X22" s="34"/>
      <c r="Y22" s="13"/>
    </row>
    <row r="23" spans="2:26" ht="15" customHeight="1">
      <c r="B23" s="40" t="s">
        <v>68</v>
      </c>
      <c r="C23" s="36">
        <v>100</v>
      </c>
      <c r="D23" s="41" t="s">
        <v>69</v>
      </c>
      <c r="E23" s="36"/>
      <c r="F23" s="38"/>
      <c r="G23" s="39" t="s">
        <v>32</v>
      </c>
      <c r="H23" s="227" t="s">
        <v>136</v>
      </c>
      <c r="I23" s="228"/>
      <c r="J23" s="229"/>
      <c r="K23" s="230" t="s">
        <v>137</v>
      </c>
      <c r="L23" s="228"/>
      <c r="M23" s="231"/>
      <c r="N23" s="148" t="s">
        <v>138</v>
      </c>
      <c r="O23" s="149"/>
      <c r="P23" s="144"/>
      <c r="Q23" s="212" t="s">
        <v>139</v>
      </c>
      <c r="R23" s="213"/>
      <c r="S23" s="213"/>
      <c r="T23" s="214"/>
      <c r="U23" s="209" t="s">
        <v>70</v>
      </c>
      <c r="V23" s="210"/>
      <c r="W23" s="211"/>
      <c r="X23" s="59"/>
      <c r="Y23" s="68"/>
      <c r="Z23" s="68"/>
    </row>
    <row r="24" spans="2:25" ht="15" customHeight="1" thickBot="1">
      <c r="B24" s="69" t="s">
        <v>71</v>
      </c>
      <c r="C24" s="70">
        <v>0.5</v>
      </c>
      <c r="D24" s="71" t="s">
        <v>72</v>
      </c>
      <c r="E24" s="70" t="s">
        <v>73</v>
      </c>
      <c r="F24" s="72"/>
      <c r="G24" s="73" t="s">
        <v>74</v>
      </c>
      <c r="H24" s="277" t="s">
        <v>75</v>
      </c>
      <c r="I24" s="278"/>
      <c r="J24" s="74">
        <f aca="true" t="shared" si="7" ref="J24:W24">+J7*0.04/0.5</f>
        <v>0.64</v>
      </c>
      <c r="K24" s="75">
        <f t="shared" si="7"/>
        <v>0.8</v>
      </c>
      <c r="L24" s="76">
        <f t="shared" si="7"/>
        <v>0.88</v>
      </c>
      <c r="M24" s="76">
        <f t="shared" si="7"/>
        <v>0.96</v>
      </c>
      <c r="N24" s="76">
        <f t="shared" si="7"/>
        <v>1.12</v>
      </c>
      <c r="O24" s="76">
        <f t="shared" si="7"/>
        <v>1.28</v>
      </c>
      <c r="P24" s="76">
        <f t="shared" si="7"/>
        <v>1.36</v>
      </c>
      <c r="Q24" s="74">
        <f t="shared" si="7"/>
        <v>1.52</v>
      </c>
      <c r="R24" s="75">
        <f t="shared" si="7"/>
        <v>1.68</v>
      </c>
      <c r="S24" s="76">
        <f t="shared" si="7"/>
        <v>1.92</v>
      </c>
      <c r="T24" s="76">
        <f t="shared" si="7"/>
        <v>2.08</v>
      </c>
      <c r="U24" s="76">
        <f t="shared" si="7"/>
        <v>2.32</v>
      </c>
      <c r="V24" s="76">
        <f t="shared" si="7"/>
        <v>2.56</v>
      </c>
      <c r="W24" s="77">
        <f t="shared" si="7"/>
        <v>3.04</v>
      </c>
      <c r="X24" s="34"/>
      <c r="Y24" s="13"/>
    </row>
    <row r="25" spans="2:25" ht="15" customHeight="1" thickBot="1">
      <c r="B25" s="78"/>
      <c r="C25" s="79"/>
      <c r="D25" s="79"/>
      <c r="E25" s="79"/>
      <c r="F25" s="79"/>
      <c r="G25" s="79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34"/>
      <c r="Y25" s="13"/>
    </row>
    <row r="26" spans="2:25" ht="19.5" customHeight="1" thickBot="1">
      <c r="B26" s="81" t="s">
        <v>76</v>
      </c>
      <c r="C26" s="275" t="s">
        <v>77</v>
      </c>
      <c r="D26" s="276"/>
      <c r="E26" s="82" t="s">
        <v>78</v>
      </c>
      <c r="F26" s="83" t="s">
        <v>79</v>
      </c>
      <c r="G26" s="84" t="s">
        <v>80</v>
      </c>
      <c r="H26" s="232" t="s">
        <v>81</v>
      </c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4"/>
      <c r="X26" s="28"/>
      <c r="Y26" s="13"/>
    </row>
    <row r="27" spans="2:25" ht="15" customHeight="1">
      <c r="B27" s="85" t="s">
        <v>82</v>
      </c>
      <c r="C27" s="86">
        <v>20</v>
      </c>
      <c r="D27" s="87" t="s">
        <v>83</v>
      </c>
      <c r="E27" s="88" t="s">
        <v>84</v>
      </c>
      <c r="F27" s="88" t="s">
        <v>85</v>
      </c>
      <c r="G27" s="89" t="s">
        <v>41</v>
      </c>
      <c r="H27" s="90">
        <f aca="true" t="shared" si="8" ref="H27:W27">0.5*$A7:$IV7/20</f>
        <v>0.1</v>
      </c>
      <c r="I27" s="91">
        <f t="shared" si="8"/>
        <v>0.15</v>
      </c>
      <c r="J27" s="92">
        <f t="shared" si="8"/>
        <v>0.2</v>
      </c>
      <c r="K27" s="93">
        <f t="shared" si="8"/>
        <v>0.25</v>
      </c>
      <c r="L27" s="91">
        <f t="shared" si="8"/>
        <v>0.275</v>
      </c>
      <c r="M27" s="91">
        <f t="shared" si="8"/>
        <v>0.3</v>
      </c>
      <c r="N27" s="91">
        <f t="shared" si="8"/>
        <v>0.35</v>
      </c>
      <c r="O27" s="91">
        <f t="shared" si="8"/>
        <v>0.4</v>
      </c>
      <c r="P27" s="91">
        <f t="shared" si="8"/>
        <v>0.425</v>
      </c>
      <c r="Q27" s="92">
        <f t="shared" si="8"/>
        <v>0.475</v>
      </c>
      <c r="R27" s="93">
        <f t="shared" si="8"/>
        <v>0.525</v>
      </c>
      <c r="S27" s="91">
        <f t="shared" si="8"/>
        <v>0.6</v>
      </c>
      <c r="T27" s="91">
        <f t="shared" si="8"/>
        <v>0.65</v>
      </c>
      <c r="U27" s="91">
        <f t="shared" si="8"/>
        <v>0.725</v>
      </c>
      <c r="V27" s="91">
        <f t="shared" si="8"/>
        <v>0.8</v>
      </c>
      <c r="W27" s="94">
        <f t="shared" si="8"/>
        <v>0.95</v>
      </c>
      <c r="X27" s="59"/>
      <c r="Y27" s="13"/>
    </row>
    <row r="28" spans="2:25" ht="15" customHeight="1">
      <c r="B28" s="183" t="s">
        <v>86</v>
      </c>
      <c r="C28" s="154">
        <v>200</v>
      </c>
      <c r="D28" s="281" t="s">
        <v>87</v>
      </c>
      <c r="E28" s="154" t="s">
        <v>88</v>
      </c>
      <c r="F28" s="258"/>
      <c r="G28" s="169" t="s">
        <v>41</v>
      </c>
      <c r="H28" s="96"/>
      <c r="I28" s="97"/>
      <c r="J28" s="52">
        <f aca="true" t="shared" si="9" ref="J28:W28">+J7*8/200</f>
        <v>0.32</v>
      </c>
      <c r="K28" s="98">
        <f t="shared" si="9"/>
        <v>0.4</v>
      </c>
      <c r="L28" s="97">
        <f t="shared" si="9"/>
        <v>0.44</v>
      </c>
      <c r="M28" s="97">
        <f t="shared" si="9"/>
        <v>0.48</v>
      </c>
      <c r="N28" s="97">
        <f t="shared" si="9"/>
        <v>0.56</v>
      </c>
      <c r="O28" s="97">
        <f t="shared" si="9"/>
        <v>0.64</v>
      </c>
      <c r="P28" s="97">
        <f t="shared" si="9"/>
        <v>0.68</v>
      </c>
      <c r="Q28" s="52">
        <f t="shared" si="9"/>
        <v>0.76</v>
      </c>
      <c r="R28" s="98">
        <f t="shared" si="9"/>
        <v>0.84</v>
      </c>
      <c r="S28" s="97">
        <f t="shared" si="9"/>
        <v>0.96</v>
      </c>
      <c r="T28" s="97">
        <f t="shared" si="9"/>
        <v>1.04</v>
      </c>
      <c r="U28" s="97">
        <f t="shared" si="9"/>
        <v>1.16</v>
      </c>
      <c r="V28" s="97">
        <f t="shared" si="9"/>
        <v>1.28</v>
      </c>
      <c r="W28" s="99">
        <f t="shared" si="9"/>
        <v>1.52</v>
      </c>
      <c r="X28" s="34"/>
      <c r="Y28" s="13"/>
    </row>
    <row r="29" spans="2:25" ht="15" customHeight="1">
      <c r="B29" s="184"/>
      <c r="C29" s="186"/>
      <c r="D29" s="280"/>
      <c r="E29" s="273"/>
      <c r="F29" s="259"/>
      <c r="G29" s="170"/>
      <c r="H29" s="238" t="s">
        <v>89</v>
      </c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40"/>
      <c r="X29" s="28"/>
      <c r="Y29" s="13"/>
    </row>
    <row r="30" spans="2:25" ht="15" customHeight="1">
      <c r="B30" s="35" t="s">
        <v>90</v>
      </c>
      <c r="C30" s="36" t="s">
        <v>91</v>
      </c>
      <c r="D30" s="41" t="s">
        <v>91</v>
      </c>
      <c r="E30" s="36"/>
      <c r="F30" s="38"/>
      <c r="G30" s="39" t="s">
        <v>92</v>
      </c>
      <c r="H30" s="182" t="s">
        <v>140</v>
      </c>
      <c r="I30" s="180"/>
      <c r="J30" s="180"/>
      <c r="K30" s="180"/>
      <c r="L30" s="180"/>
      <c r="M30" s="145"/>
      <c r="N30" s="179" t="s">
        <v>141</v>
      </c>
      <c r="O30" s="180"/>
      <c r="P30" s="180"/>
      <c r="Q30" s="180"/>
      <c r="R30" s="180"/>
      <c r="S30" s="180"/>
      <c r="T30" s="180"/>
      <c r="U30" s="180"/>
      <c r="V30" s="180"/>
      <c r="W30" s="181"/>
      <c r="X30" s="34"/>
      <c r="Y30" s="13"/>
    </row>
    <row r="31" spans="2:25" ht="15" customHeight="1">
      <c r="B31" s="183" t="s">
        <v>93</v>
      </c>
      <c r="C31" s="185">
        <v>6</v>
      </c>
      <c r="D31" s="143" t="s">
        <v>94</v>
      </c>
      <c r="E31" s="257" t="s">
        <v>95</v>
      </c>
      <c r="F31" s="257"/>
      <c r="G31" s="146" t="s">
        <v>49</v>
      </c>
      <c r="H31" s="102">
        <f aca="true" t="shared" si="10" ref="H31:W31">0.06*$A7:$IV7/6</f>
        <v>0.04</v>
      </c>
      <c r="I31" s="103">
        <f t="shared" si="10"/>
        <v>0.06</v>
      </c>
      <c r="J31" s="104">
        <f t="shared" si="10"/>
        <v>0.08</v>
      </c>
      <c r="K31" s="105">
        <f t="shared" si="10"/>
        <v>0.09999999999999999</v>
      </c>
      <c r="L31" s="103">
        <f t="shared" si="10"/>
        <v>0.10999999999999999</v>
      </c>
      <c r="M31" s="103">
        <f t="shared" si="10"/>
        <v>0.12</v>
      </c>
      <c r="N31" s="103">
        <f t="shared" si="10"/>
        <v>0.13999999999999999</v>
      </c>
      <c r="O31" s="103">
        <f t="shared" si="10"/>
        <v>0.16</v>
      </c>
      <c r="P31" s="103">
        <f t="shared" si="10"/>
        <v>0.17</v>
      </c>
      <c r="Q31" s="104">
        <f t="shared" si="10"/>
        <v>0.18999999999999997</v>
      </c>
      <c r="R31" s="105">
        <f t="shared" si="10"/>
        <v>0.21</v>
      </c>
      <c r="S31" s="103">
        <f t="shared" si="10"/>
        <v>0.24</v>
      </c>
      <c r="T31" s="103">
        <f t="shared" si="10"/>
        <v>0.26</v>
      </c>
      <c r="U31" s="103">
        <f t="shared" si="10"/>
        <v>0.29</v>
      </c>
      <c r="V31" s="103">
        <f t="shared" si="10"/>
        <v>0.32</v>
      </c>
      <c r="W31" s="106">
        <f t="shared" si="10"/>
        <v>0.37999999999999995</v>
      </c>
      <c r="X31" s="59"/>
      <c r="Y31" s="13"/>
    </row>
    <row r="32" spans="2:25" ht="15" customHeight="1">
      <c r="B32" s="140"/>
      <c r="C32" s="286"/>
      <c r="D32" s="279"/>
      <c r="E32" s="189"/>
      <c r="F32" s="189"/>
      <c r="G32" s="147"/>
      <c r="H32" s="176" t="s">
        <v>142</v>
      </c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8"/>
      <c r="X32" s="59"/>
      <c r="Y32" s="13"/>
    </row>
    <row r="33" spans="2:25" ht="15" customHeight="1">
      <c r="B33" s="285"/>
      <c r="C33" s="286"/>
      <c r="D33" s="279"/>
      <c r="E33" s="257" t="s">
        <v>96</v>
      </c>
      <c r="F33" s="257"/>
      <c r="G33" s="146" t="s">
        <v>49</v>
      </c>
      <c r="H33" s="102">
        <f aca="true" t="shared" si="11" ref="H33:W33">0.12*$A7:$IV7/6</f>
        <v>0.08</v>
      </c>
      <c r="I33" s="103">
        <f t="shared" si="11"/>
        <v>0.12</v>
      </c>
      <c r="J33" s="104">
        <f t="shared" si="11"/>
        <v>0.16</v>
      </c>
      <c r="K33" s="105">
        <f t="shared" si="11"/>
        <v>0.19999999999999998</v>
      </c>
      <c r="L33" s="103">
        <f t="shared" si="11"/>
        <v>0.21999999999999997</v>
      </c>
      <c r="M33" s="103">
        <f t="shared" si="11"/>
        <v>0.24</v>
      </c>
      <c r="N33" s="103">
        <f t="shared" si="11"/>
        <v>0.27999999999999997</v>
      </c>
      <c r="O33" s="103">
        <f t="shared" si="11"/>
        <v>0.32</v>
      </c>
      <c r="P33" s="103">
        <f t="shared" si="11"/>
        <v>0.34</v>
      </c>
      <c r="Q33" s="104">
        <f t="shared" si="11"/>
        <v>0.37999999999999995</v>
      </c>
      <c r="R33" s="105">
        <f t="shared" si="11"/>
        <v>0.42</v>
      </c>
      <c r="S33" s="103">
        <f t="shared" si="11"/>
        <v>0.48</v>
      </c>
      <c r="T33" s="103">
        <f t="shared" si="11"/>
        <v>0.52</v>
      </c>
      <c r="U33" s="103">
        <f t="shared" si="11"/>
        <v>0.58</v>
      </c>
      <c r="V33" s="103">
        <f t="shared" si="11"/>
        <v>0.64</v>
      </c>
      <c r="W33" s="106">
        <f t="shared" si="11"/>
        <v>0.7599999999999999</v>
      </c>
      <c r="X33" s="59"/>
      <c r="Y33" s="13"/>
    </row>
    <row r="34" spans="2:25" ht="15" customHeight="1">
      <c r="B34" s="184"/>
      <c r="C34" s="186"/>
      <c r="D34" s="280"/>
      <c r="E34" s="189"/>
      <c r="F34" s="189"/>
      <c r="G34" s="147"/>
      <c r="H34" s="176" t="s">
        <v>143</v>
      </c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8"/>
      <c r="X34" s="59"/>
      <c r="Y34" s="13"/>
    </row>
    <row r="35" spans="1:24" s="108" customFormat="1" ht="15" customHeight="1">
      <c r="A35" s="107"/>
      <c r="B35" s="140" t="s">
        <v>144</v>
      </c>
      <c r="C35" s="142">
        <v>0.4</v>
      </c>
      <c r="D35" s="274" t="s">
        <v>34</v>
      </c>
      <c r="E35" s="142"/>
      <c r="F35" s="189"/>
      <c r="G35" s="190" t="s">
        <v>97</v>
      </c>
      <c r="H35" s="191">
        <v>2</v>
      </c>
      <c r="I35" s="192"/>
      <c r="J35" s="192"/>
      <c r="K35" s="192"/>
      <c r="L35" s="193"/>
      <c r="M35" s="194" t="s">
        <v>145</v>
      </c>
      <c r="N35" s="197"/>
      <c r="O35" s="164" t="s">
        <v>146</v>
      </c>
      <c r="P35" s="165"/>
      <c r="Q35" s="218"/>
      <c r="R35" s="195" t="s">
        <v>147</v>
      </c>
      <c r="S35" s="195"/>
      <c r="T35" s="197"/>
      <c r="U35" s="194" t="s">
        <v>148</v>
      </c>
      <c r="V35" s="195"/>
      <c r="W35" s="196"/>
      <c r="X35" s="34"/>
    </row>
    <row r="36" spans="1:24" s="108" customFormat="1" ht="15" customHeight="1">
      <c r="A36" s="107"/>
      <c r="B36" s="141"/>
      <c r="C36" s="163"/>
      <c r="D36" s="188"/>
      <c r="E36" s="163"/>
      <c r="F36" s="159"/>
      <c r="G36" s="162"/>
      <c r="H36" s="176" t="s">
        <v>98</v>
      </c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8"/>
      <c r="X36" s="34"/>
    </row>
    <row r="37" spans="2:25" ht="15" customHeight="1">
      <c r="B37" s="137" t="s">
        <v>99</v>
      </c>
      <c r="C37" s="154">
        <v>10</v>
      </c>
      <c r="D37" s="187" t="s">
        <v>123</v>
      </c>
      <c r="E37" s="154"/>
      <c r="F37" s="158"/>
      <c r="G37" s="160" t="s">
        <v>97</v>
      </c>
      <c r="H37" s="235">
        <v>0.08</v>
      </c>
      <c r="I37" s="236"/>
      <c r="J37" s="109">
        <v>0.09</v>
      </c>
      <c r="K37" s="165" t="s">
        <v>149</v>
      </c>
      <c r="L37" s="202"/>
      <c r="M37" s="202"/>
      <c r="N37" s="237"/>
      <c r="O37" s="164" t="s">
        <v>150</v>
      </c>
      <c r="P37" s="165"/>
      <c r="Q37" s="218"/>
      <c r="R37" s="165">
        <v>0.2</v>
      </c>
      <c r="S37" s="165"/>
      <c r="T37" s="166"/>
      <c r="U37" s="164">
        <v>0.3</v>
      </c>
      <c r="V37" s="165"/>
      <c r="W37" s="226"/>
      <c r="X37" s="34"/>
      <c r="Y37" s="13"/>
    </row>
    <row r="38" spans="2:25" ht="15" customHeight="1">
      <c r="B38" s="138"/>
      <c r="C38" s="163"/>
      <c r="D38" s="188"/>
      <c r="E38" s="163"/>
      <c r="F38" s="159"/>
      <c r="G38" s="162"/>
      <c r="H38" s="176" t="s">
        <v>100</v>
      </c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8"/>
      <c r="X38" s="34"/>
      <c r="Y38" s="13"/>
    </row>
    <row r="39" spans="2:25" ht="15" customHeight="1">
      <c r="B39" s="95" t="s">
        <v>101</v>
      </c>
      <c r="C39" s="43">
        <v>50</v>
      </c>
      <c r="D39" s="44" t="s">
        <v>34</v>
      </c>
      <c r="E39" s="100" t="s">
        <v>102</v>
      </c>
      <c r="F39" s="100"/>
      <c r="G39" s="101" t="s">
        <v>53</v>
      </c>
      <c r="H39" s="96">
        <f aca="true" t="shared" si="12" ref="H39:W39">10*$A7:$IV7/50</f>
        <v>0.8</v>
      </c>
      <c r="I39" s="97">
        <f t="shared" si="12"/>
        <v>1.2</v>
      </c>
      <c r="J39" s="110">
        <f t="shared" si="12"/>
        <v>1.6</v>
      </c>
      <c r="K39" s="98">
        <f t="shared" si="12"/>
        <v>2</v>
      </c>
      <c r="L39" s="97">
        <f t="shared" si="12"/>
        <v>2.2</v>
      </c>
      <c r="M39" s="97">
        <f t="shared" si="12"/>
        <v>2.4</v>
      </c>
      <c r="N39" s="97">
        <f t="shared" si="12"/>
        <v>2.8</v>
      </c>
      <c r="O39" s="97">
        <f t="shared" si="12"/>
        <v>3.2</v>
      </c>
      <c r="P39" s="97">
        <f t="shared" si="12"/>
        <v>3.4</v>
      </c>
      <c r="Q39" s="110">
        <f t="shared" si="12"/>
        <v>3.8</v>
      </c>
      <c r="R39" s="98">
        <f t="shared" si="12"/>
        <v>4.2</v>
      </c>
      <c r="S39" s="97">
        <f t="shared" si="12"/>
        <v>4.8</v>
      </c>
      <c r="T39" s="97">
        <f t="shared" si="12"/>
        <v>5.2</v>
      </c>
      <c r="U39" s="97">
        <f t="shared" si="12"/>
        <v>5.8</v>
      </c>
      <c r="V39" s="97">
        <f t="shared" si="12"/>
        <v>6.4</v>
      </c>
      <c r="W39" s="99">
        <f t="shared" si="12"/>
        <v>7.6</v>
      </c>
      <c r="X39" s="59"/>
      <c r="Y39" s="13"/>
    </row>
    <row r="40" spans="2:25" ht="15" customHeight="1">
      <c r="B40" s="183" t="s">
        <v>103</v>
      </c>
      <c r="C40" s="185">
        <v>500</v>
      </c>
      <c r="D40" s="143" t="s">
        <v>69</v>
      </c>
      <c r="E40" s="154" t="s">
        <v>102</v>
      </c>
      <c r="F40" s="156"/>
      <c r="G40" s="160" t="s">
        <v>32</v>
      </c>
      <c r="H40" s="102">
        <f aca="true" t="shared" si="13" ref="H40:W40">10*$A7:$IV7/500</f>
        <v>0.08</v>
      </c>
      <c r="I40" s="103">
        <f t="shared" si="13"/>
        <v>0.12</v>
      </c>
      <c r="J40" s="104">
        <f t="shared" si="13"/>
        <v>0.16</v>
      </c>
      <c r="K40" s="105">
        <f t="shared" si="13"/>
        <v>0.2</v>
      </c>
      <c r="L40" s="103">
        <f t="shared" si="13"/>
        <v>0.22</v>
      </c>
      <c r="M40" s="103">
        <f t="shared" si="13"/>
        <v>0.24</v>
      </c>
      <c r="N40" s="103">
        <f t="shared" si="13"/>
        <v>0.28</v>
      </c>
      <c r="O40" s="103">
        <f t="shared" si="13"/>
        <v>0.32</v>
      </c>
      <c r="P40" s="103">
        <f t="shared" si="13"/>
        <v>0.34</v>
      </c>
      <c r="Q40" s="104">
        <f t="shared" si="13"/>
        <v>0.38</v>
      </c>
      <c r="R40" s="105">
        <f t="shared" si="13"/>
        <v>0.42</v>
      </c>
      <c r="S40" s="103">
        <f t="shared" si="13"/>
        <v>0.48</v>
      </c>
      <c r="T40" s="103">
        <f t="shared" si="13"/>
        <v>0.52</v>
      </c>
      <c r="U40" s="103">
        <f t="shared" si="13"/>
        <v>0.58</v>
      </c>
      <c r="V40" s="103">
        <f t="shared" si="13"/>
        <v>0.64</v>
      </c>
      <c r="W40" s="106">
        <f t="shared" si="13"/>
        <v>0.76</v>
      </c>
      <c r="X40" s="59"/>
      <c r="Y40" s="13"/>
    </row>
    <row r="41" spans="2:25" ht="15" customHeight="1">
      <c r="B41" s="184"/>
      <c r="C41" s="186"/>
      <c r="D41" s="136"/>
      <c r="E41" s="155"/>
      <c r="F41" s="157"/>
      <c r="G41" s="161"/>
      <c r="H41" s="176" t="s">
        <v>151</v>
      </c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8"/>
      <c r="X41" s="59"/>
      <c r="Y41" s="13"/>
    </row>
    <row r="42" spans="2:25" ht="15" customHeight="1">
      <c r="B42" s="95" t="s">
        <v>152</v>
      </c>
      <c r="C42" s="111">
        <v>333</v>
      </c>
      <c r="D42" s="44" t="s">
        <v>123</v>
      </c>
      <c r="E42" s="100" t="s">
        <v>102</v>
      </c>
      <c r="F42" s="100"/>
      <c r="G42" s="101" t="s">
        <v>53</v>
      </c>
      <c r="H42" s="102">
        <f aca="true" t="shared" si="14" ref="H42:W42">10*$A7:$IV7/333</f>
        <v>0.12012012012012012</v>
      </c>
      <c r="I42" s="103">
        <f t="shared" si="14"/>
        <v>0.18018018018018017</v>
      </c>
      <c r="J42" s="112">
        <f t="shared" si="14"/>
        <v>0.24024024024024024</v>
      </c>
      <c r="K42" s="105">
        <f t="shared" si="14"/>
        <v>0.3003003003003003</v>
      </c>
      <c r="L42" s="103">
        <f t="shared" si="14"/>
        <v>0.3303303303303303</v>
      </c>
      <c r="M42" s="103">
        <f t="shared" si="14"/>
        <v>0.36036036036036034</v>
      </c>
      <c r="N42" s="103">
        <f t="shared" si="14"/>
        <v>0.42042042042042044</v>
      </c>
      <c r="O42" s="103">
        <f t="shared" si="14"/>
        <v>0.4804804804804805</v>
      </c>
      <c r="P42" s="103">
        <f t="shared" si="14"/>
        <v>0.5105105105105106</v>
      </c>
      <c r="Q42" s="104">
        <f t="shared" si="14"/>
        <v>0.5705705705705706</v>
      </c>
      <c r="R42" s="105">
        <f t="shared" si="14"/>
        <v>0.6306306306306306</v>
      </c>
      <c r="S42" s="103">
        <f t="shared" si="14"/>
        <v>0.7207207207207207</v>
      </c>
      <c r="T42" s="103">
        <f t="shared" si="14"/>
        <v>0.7807807807807807</v>
      </c>
      <c r="U42" s="103">
        <f t="shared" si="14"/>
        <v>0.8708708708708709</v>
      </c>
      <c r="V42" s="103">
        <f t="shared" si="14"/>
        <v>0.960960960960961</v>
      </c>
      <c r="W42" s="106">
        <f t="shared" si="14"/>
        <v>1.1411411411411412</v>
      </c>
      <c r="X42" s="59"/>
      <c r="Y42" s="13"/>
    </row>
    <row r="43" spans="1:24" s="113" customFormat="1" ht="15" customHeight="1">
      <c r="A43" s="287" t="s">
        <v>153</v>
      </c>
      <c r="B43" s="292" t="s">
        <v>155</v>
      </c>
      <c r="C43" s="154">
        <v>5</v>
      </c>
      <c r="D43" s="295" t="s">
        <v>105</v>
      </c>
      <c r="E43" s="100" t="s">
        <v>106</v>
      </c>
      <c r="F43" s="100"/>
      <c r="G43" s="146" t="s">
        <v>92</v>
      </c>
      <c r="H43" s="119" t="s">
        <v>156</v>
      </c>
      <c r="I43" s="120" t="s">
        <v>157</v>
      </c>
      <c r="J43" s="121" t="s">
        <v>158</v>
      </c>
      <c r="K43" s="122" t="s">
        <v>159</v>
      </c>
      <c r="L43" s="120" t="s">
        <v>160</v>
      </c>
      <c r="M43" s="120" t="s">
        <v>161</v>
      </c>
      <c r="N43" s="120" t="s">
        <v>162</v>
      </c>
      <c r="O43" s="120" t="s">
        <v>163</v>
      </c>
      <c r="P43" s="120" t="s">
        <v>164</v>
      </c>
      <c r="Q43" s="219" t="s">
        <v>165</v>
      </c>
      <c r="R43" s="220"/>
      <c r="S43" s="220"/>
      <c r="T43" s="220"/>
      <c r="U43" s="220"/>
      <c r="V43" s="220"/>
      <c r="W43" s="221"/>
      <c r="X43" s="34"/>
    </row>
    <row r="44" spans="1:24" s="113" customFormat="1" ht="15" customHeight="1">
      <c r="A44" s="288"/>
      <c r="B44" s="293"/>
      <c r="C44" s="294"/>
      <c r="D44" s="296"/>
      <c r="E44" s="123" t="s">
        <v>166</v>
      </c>
      <c r="F44" s="123"/>
      <c r="G44" s="283"/>
      <c r="H44" s="129"/>
      <c r="I44" s="130"/>
      <c r="J44" s="130"/>
      <c r="K44" s="130"/>
      <c r="L44" s="130"/>
      <c r="M44" s="130"/>
      <c r="N44" s="130"/>
      <c r="O44" s="130"/>
      <c r="P44" s="131"/>
      <c r="Q44" s="289" t="s">
        <v>167</v>
      </c>
      <c r="R44" s="290"/>
      <c r="S44" s="290"/>
      <c r="T44" s="290"/>
      <c r="U44" s="290"/>
      <c r="V44" s="290"/>
      <c r="W44" s="291"/>
      <c r="X44" s="34"/>
    </row>
    <row r="45" spans="1:24" s="113" customFormat="1" ht="15" customHeight="1">
      <c r="A45" s="288" t="s">
        <v>168</v>
      </c>
      <c r="B45" s="297" t="s">
        <v>2</v>
      </c>
      <c r="C45" s="299">
        <v>100</v>
      </c>
      <c r="D45" s="300" t="s">
        <v>169</v>
      </c>
      <c r="E45" s="124" t="s">
        <v>106</v>
      </c>
      <c r="F45" s="124"/>
      <c r="G45" s="284" t="s">
        <v>92</v>
      </c>
      <c r="H45" s="125" t="s">
        <v>170</v>
      </c>
      <c r="I45" s="126" t="s">
        <v>171</v>
      </c>
      <c r="J45" s="127" t="s">
        <v>172</v>
      </c>
      <c r="K45" s="128" t="s">
        <v>173</v>
      </c>
      <c r="L45" s="126" t="s">
        <v>174</v>
      </c>
      <c r="M45" s="126" t="s">
        <v>175</v>
      </c>
      <c r="N45" s="126" t="s">
        <v>176</v>
      </c>
      <c r="O45" s="126" t="s">
        <v>177</v>
      </c>
      <c r="P45" s="126" t="s">
        <v>178</v>
      </c>
      <c r="Q45" s="222" t="s">
        <v>179</v>
      </c>
      <c r="R45" s="220"/>
      <c r="S45" s="220"/>
      <c r="T45" s="220"/>
      <c r="U45" s="220"/>
      <c r="V45" s="220"/>
      <c r="W45" s="221"/>
      <c r="X45" s="34"/>
    </row>
    <row r="46" spans="1:24" s="113" customFormat="1" ht="15" customHeight="1">
      <c r="A46" s="288"/>
      <c r="B46" s="298"/>
      <c r="C46" s="294"/>
      <c r="D46" s="296"/>
      <c r="E46" s="123" t="s">
        <v>166</v>
      </c>
      <c r="F46" s="123"/>
      <c r="G46" s="283"/>
      <c r="H46" s="132"/>
      <c r="I46" s="133"/>
      <c r="J46" s="133"/>
      <c r="K46" s="133"/>
      <c r="L46" s="133"/>
      <c r="M46" s="133"/>
      <c r="N46" s="133"/>
      <c r="O46" s="133"/>
      <c r="P46" s="134"/>
      <c r="Q46" s="171" t="s">
        <v>180</v>
      </c>
      <c r="R46" s="290"/>
      <c r="S46" s="290"/>
      <c r="T46" s="290"/>
      <c r="U46" s="290"/>
      <c r="V46" s="290"/>
      <c r="W46" s="291"/>
      <c r="X46" s="34"/>
    </row>
    <row r="47" spans="2:25" ht="15" customHeight="1" thickBot="1">
      <c r="B47" s="69" t="s">
        <v>107</v>
      </c>
      <c r="C47" s="114"/>
      <c r="D47" s="115"/>
      <c r="E47" s="114"/>
      <c r="F47" s="116"/>
      <c r="G47" s="117" t="s">
        <v>108</v>
      </c>
      <c r="H47" s="223" t="s">
        <v>109</v>
      </c>
      <c r="I47" s="224"/>
      <c r="J47" s="224"/>
      <c r="K47" s="224"/>
      <c r="L47" s="225"/>
      <c r="M47" s="215">
        <v>1</v>
      </c>
      <c r="N47" s="216"/>
      <c r="O47" s="217"/>
      <c r="P47" s="215">
        <v>2</v>
      </c>
      <c r="Q47" s="216"/>
      <c r="R47" s="216"/>
      <c r="S47" s="217"/>
      <c r="T47" s="215">
        <v>3</v>
      </c>
      <c r="U47" s="216"/>
      <c r="V47" s="217"/>
      <c r="W47" s="118"/>
      <c r="X47" s="34"/>
      <c r="Y47" s="13"/>
    </row>
    <row r="49" spans="1:24" s="108" customFormat="1" ht="13.5">
      <c r="A49" s="107"/>
      <c r="C49" s="9"/>
      <c r="D49" s="13"/>
      <c r="E49" s="9"/>
      <c r="F49" s="9"/>
      <c r="G49" s="9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34"/>
    </row>
  </sheetData>
  <mergeCells count="139">
    <mergeCell ref="A43:A44"/>
    <mergeCell ref="A45:A46"/>
    <mergeCell ref="Q44:W44"/>
    <mergeCell ref="Q46:W46"/>
    <mergeCell ref="B43:B44"/>
    <mergeCell ref="C43:C44"/>
    <mergeCell ref="D43:D44"/>
    <mergeCell ref="B45:B46"/>
    <mergeCell ref="C45:C46"/>
    <mergeCell ref="D45:D46"/>
    <mergeCell ref="G43:G44"/>
    <mergeCell ref="G45:G46"/>
    <mergeCell ref="F33:F34"/>
    <mergeCell ref="B16:B17"/>
    <mergeCell ref="C16:C17"/>
    <mergeCell ref="D16:D17"/>
    <mergeCell ref="E16:E17"/>
    <mergeCell ref="B28:B29"/>
    <mergeCell ref="B31:B34"/>
    <mergeCell ref="C31:C34"/>
    <mergeCell ref="C28:C29"/>
    <mergeCell ref="D28:D29"/>
    <mergeCell ref="U11:U12"/>
    <mergeCell ref="V11:V12"/>
    <mergeCell ref="M11:M12"/>
    <mergeCell ref="O11:O12"/>
    <mergeCell ref="E28:E29"/>
    <mergeCell ref="P11:P12"/>
    <mergeCell ref="S15:U15"/>
    <mergeCell ref="V15:W15"/>
    <mergeCell ref="D35:D36"/>
    <mergeCell ref="Q11:Q12"/>
    <mergeCell ref="E35:E36"/>
    <mergeCell ref="C26:D26"/>
    <mergeCell ref="H24:I24"/>
    <mergeCell ref="D31:D34"/>
    <mergeCell ref="E33:E34"/>
    <mergeCell ref="G28:G29"/>
    <mergeCell ref="K11:K12"/>
    <mergeCell ref="L11:L12"/>
    <mergeCell ref="B11:B12"/>
    <mergeCell ref="C11:C12"/>
    <mergeCell ref="D11:D12"/>
    <mergeCell ref="E11:E12"/>
    <mergeCell ref="H5:W5"/>
    <mergeCell ref="G11:G12"/>
    <mergeCell ref="H11:H12"/>
    <mergeCell ref="I11:I12"/>
    <mergeCell ref="J11:J12"/>
    <mergeCell ref="N11:N12"/>
    <mergeCell ref="R11:R12"/>
    <mergeCell ref="W11:W12"/>
    <mergeCell ref="S11:S12"/>
    <mergeCell ref="T11:T12"/>
    <mergeCell ref="E31:E32"/>
    <mergeCell ref="F28:F29"/>
    <mergeCell ref="F31:F32"/>
    <mergeCell ref="P22:R22"/>
    <mergeCell ref="M22:O22"/>
    <mergeCell ref="B6:B7"/>
    <mergeCell ref="E6:E7"/>
    <mergeCell ref="C6:D7"/>
    <mergeCell ref="Q8:W8"/>
    <mergeCell ref="H8:J8"/>
    <mergeCell ref="F6:F7"/>
    <mergeCell ref="G6:G7"/>
    <mergeCell ref="R37:T37"/>
    <mergeCell ref="R35:T35"/>
    <mergeCell ref="H23:J23"/>
    <mergeCell ref="K23:M23"/>
    <mergeCell ref="O35:Q35"/>
    <mergeCell ref="H26:W26"/>
    <mergeCell ref="H37:I37"/>
    <mergeCell ref="K37:N37"/>
    <mergeCell ref="H36:W36"/>
    <mergeCell ref="H29:W29"/>
    <mergeCell ref="M47:O47"/>
    <mergeCell ref="P47:S47"/>
    <mergeCell ref="O37:Q37"/>
    <mergeCell ref="T47:V47"/>
    <mergeCell ref="Q43:W43"/>
    <mergeCell ref="Q45:W45"/>
    <mergeCell ref="H38:W38"/>
    <mergeCell ref="H47:L47"/>
    <mergeCell ref="H41:W41"/>
    <mergeCell ref="U37:W37"/>
    <mergeCell ref="N15:O15"/>
    <mergeCell ref="P15:R15"/>
    <mergeCell ref="U23:W23"/>
    <mergeCell ref="N23:P23"/>
    <mergeCell ref="Q23:T23"/>
    <mergeCell ref="S22:V22"/>
    <mergeCell ref="Q10:W10"/>
    <mergeCell ref="Q9:W9"/>
    <mergeCell ref="H9:J9"/>
    <mergeCell ref="H10:J10"/>
    <mergeCell ref="K9:M9"/>
    <mergeCell ref="K10:M10"/>
    <mergeCell ref="N10:P10"/>
    <mergeCell ref="H13:I13"/>
    <mergeCell ref="H14:I14"/>
    <mergeCell ref="J19:M19"/>
    <mergeCell ref="H15:J15"/>
    <mergeCell ref="K15:M15"/>
    <mergeCell ref="F35:F36"/>
    <mergeCell ref="G35:G36"/>
    <mergeCell ref="H35:L35"/>
    <mergeCell ref="U35:W35"/>
    <mergeCell ref="M35:N35"/>
    <mergeCell ref="B35:B36"/>
    <mergeCell ref="C35:C36"/>
    <mergeCell ref="D40:D41"/>
    <mergeCell ref="H34:W34"/>
    <mergeCell ref="G33:G34"/>
    <mergeCell ref="B37:B38"/>
    <mergeCell ref="C37:C38"/>
    <mergeCell ref="B40:B41"/>
    <mergeCell ref="C40:C41"/>
    <mergeCell ref="D37:D38"/>
    <mergeCell ref="G16:G17"/>
    <mergeCell ref="Q17:W17"/>
    <mergeCell ref="H17:P17"/>
    <mergeCell ref="H32:W32"/>
    <mergeCell ref="N30:W30"/>
    <mergeCell ref="H30:M30"/>
    <mergeCell ref="G31:G32"/>
    <mergeCell ref="T19:W19"/>
    <mergeCell ref="H22:L22"/>
    <mergeCell ref="N19:S19"/>
    <mergeCell ref="H1:W1"/>
    <mergeCell ref="E40:E41"/>
    <mergeCell ref="F40:F41"/>
    <mergeCell ref="F37:F38"/>
    <mergeCell ref="G40:G41"/>
    <mergeCell ref="G37:G38"/>
    <mergeCell ref="E37:E38"/>
    <mergeCell ref="N9:P9"/>
    <mergeCell ref="K8:M8"/>
    <mergeCell ref="N8:P8"/>
  </mergeCells>
  <printOptions/>
  <pageMargins left="0.3937007874015748" right="0.3937007874015748" top="0.1968503937007874" bottom="0.1968503937007874" header="0" footer="0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あすか薬局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あすか薬局</dc:creator>
  <cp:keywords/>
  <dc:description/>
  <cp:lastModifiedBy>あすか薬局</cp:lastModifiedBy>
  <cp:lastPrinted>2007-06-20T04:37:13Z</cp:lastPrinted>
  <dcterms:created xsi:type="dcterms:W3CDTF">2005-01-07T07:40:24Z</dcterms:created>
  <dcterms:modified xsi:type="dcterms:W3CDTF">2007-06-20T04:37:30Z</dcterms:modified>
  <cp:category/>
  <cp:version/>
  <cp:contentType/>
  <cp:contentStatus/>
</cp:coreProperties>
</file>