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．抗生物質・解熱剤 (3)" sheetId="1" r:id="rId1"/>
    <sheet name="改訂内容" sheetId="2" r:id="rId2"/>
    <sheet name="１．抗生物質・解熱剤" sheetId="3" r:id="rId3"/>
    <sheet name="１．抗生物質・解熱剤 (2)" sheetId="4" r:id="rId4"/>
  </sheets>
  <definedNames>
    <definedName name="_xlnm.Print_Area" localSheetId="2">'１．抗生物質・解熱剤'!$A$1:$V$49</definedName>
    <definedName name="_xlnm.Print_Area" localSheetId="3">'１．抗生物質・解熱剤 (2)'!$B$1:$W$52</definedName>
    <definedName name="_xlnm.Print_Area" localSheetId="0">'１．抗生物質・解熱剤 (3)'!$B$1:$W$53</definedName>
    <definedName name="Z_9A058711_A980_412D_A990_6769D5357EE9_.wvu.PrintArea" localSheetId="2" hidden="1">'１．抗生物質・解熱剤'!$A$1:$V$49</definedName>
    <definedName name="Z_9A058711_A980_412D_A990_6769D5357EE9_.wvu.PrintArea" localSheetId="3" hidden="1">'１．抗生物質・解熱剤 (2)'!$B$1:$W$52</definedName>
    <definedName name="Z_9A058711_A980_412D_A990_6769D5357EE9_.wvu.PrintArea" localSheetId="0" hidden="1">'１．抗生物質・解熱剤 (3)'!$B$1:$W$53</definedName>
    <definedName name="Z_9A058711_A980_412D_A990_6769D5357EE9_.wvu.Rows" localSheetId="2" hidden="1">'１．抗生物質・解熱剤'!#REF!</definedName>
    <definedName name="Z_9A058711_A980_412D_A990_6769D5357EE9_.wvu.Rows" localSheetId="3" hidden="1">'１．抗生物質・解熱剤 (2)'!#REF!</definedName>
    <definedName name="Z_9A058711_A980_412D_A990_6769D5357EE9_.wvu.Rows" localSheetId="0" hidden="1">'１．抗生物質・解熱剤 (3)'!#REF!</definedName>
  </definedNames>
  <calcPr fullCalcOnLoad="1"/>
</workbook>
</file>

<file path=xl/sharedStrings.xml><?xml version="1.0" encoding="utf-8"?>
<sst xmlns="http://schemas.openxmlformats.org/spreadsheetml/2006/main" count="652" uniqueCount="206">
  <si>
    <t>小児繁用薬剤用量チェック表〈抗生物質・抗ウイルス剤〉</t>
  </si>
  <si>
    <t>平成１6年6月30日現在</t>
  </si>
  <si>
    <t>製　　剤　　量　（1日量）</t>
  </si>
  <si>
    <t>医薬品名</t>
  </si>
  <si>
    <t>　規　　格</t>
  </si>
  <si>
    <t>最大用量</t>
  </si>
  <si>
    <t>１Ｍ</t>
  </si>
  <si>
    <t>３Ｍ</t>
  </si>
  <si>
    <t>６Ｍ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</si>
  <si>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</si>
  <si>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</si>
  <si>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</si>
  <si>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</si>
  <si>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</si>
  <si>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</si>
  <si>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</si>
  <si>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</si>
  <si>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</si>
  <si>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</si>
  <si>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</si>
  <si>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</si>
  <si>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mg/g</t>
  </si>
  <si>
    <t>25-50mg/kg</t>
  </si>
  <si>
    <t>1200mg/day</t>
  </si>
  <si>
    <t>4-6回</t>
  </si>
  <si>
    <t>クラリスDS小児用</t>
  </si>
  <si>
    <t>mg/g</t>
  </si>
  <si>
    <t>10-15mg/kg</t>
  </si>
  <si>
    <t>400mg/day</t>
  </si>
  <si>
    <t>2-3回</t>
  </si>
  <si>
    <t>mg/g</t>
  </si>
  <si>
    <t>20-40mg/kg</t>
  </si>
  <si>
    <t>3回</t>
  </si>
  <si>
    <t xml:space="preserve">ジスロマック細粒小児用 </t>
  </si>
  <si>
    <t>mg/g</t>
  </si>
  <si>
    <t>10mg/kg</t>
  </si>
  <si>
    <t xml:space="preserve"> 500mg/day</t>
  </si>
  <si>
    <t>1回</t>
  </si>
  <si>
    <t>シンクルDS200</t>
  </si>
  <si>
    <t>mg/g</t>
  </si>
  <si>
    <t>25-50mg/kg</t>
  </si>
  <si>
    <t>6hr毎</t>
  </si>
  <si>
    <t>セフゾン細粒小児用</t>
  </si>
  <si>
    <t>9-18mg/kg</t>
  </si>
  <si>
    <t>トミロン細粒小児用１００</t>
  </si>
  <si>
    <t>3回</t>
  </si>
  <si>
    <t>パセトシン細粒</t>
  </si>
  <si>
    <t>mg/g</t>
  </si>
  <si>
    <t>20-40mg/kg</t>
  </si>
  <si>
    <t>3-4回</t>
  </si>
  <si>
    <t>3-4回</t>
  </si>
  <si>
    <t>ミノマイシン顆粒</t>
  </si>
  <si>
    <t>mg/g</t>
  </si>
  <si>
    <t>2-4mg/kg</t>
  </si>
  <si>
    <t>1-2回</t>
  </si>
  <si>
    <t>★他の薬剤が使用できないか、無効の場合にのみ適用を考慮すること（小児等への投与　参照）</t>
  </si>
  <si>
    <t>リカマイシンDS200</t>
  </si>
  <si>
    <t>mg/g</t>
  </si>
  <si>
    <t>20-30mg/kg</t>
  </si>
  <si>
    <r>
      <t>ワイドシリン細粒2</t>
    </r>
    <r>
      <rPr>
        <sz val="11"/>
        <rFont val="ＭＳ Ｐゴシック"/>
        <family val="3"/>
      </rPr>
      <t>00</t>
    </r>
  </si>
  <si>
    <t>mg/g</t>
  </si>
  <si>
    <t>20-40mg/kg</t>
  </si>
  <si>
    <t>医薬品名</t>
  </si>
  <si>
    <t>規　格</t>
  </si>
  <si>
    <t>回数</t>
  </si>
  <si>
    <t>製　　剤　　量　（1回量）</t>
  </si>
  <si>
    <r>
      <t>アストリックDS</t>
    </r>
    <r>
      <rPr>
        <sz val="11"/>
        <rFont val="ＭＳ Ｐゴシック"/>
        <family val="3"/>
      </rPr>
      <t>80%</t>
    </r>
  </si>
  <si>
    <r>
      <t>20</t>
    </r>
    <r>
      <rPr>
        <vertAlign val="superscript"/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mg/kg/回 </t>
    </r>
  </si>
  <si>
    <t>800mg/回</t>
  </si>
  <si>
    <t>4回</t>
  </si>
  <si>
    <t>★水痘の場合</t>
  </si>
  <si>
    <t>ゾビラックス顆粒40％</t>
  </si>
  <si>
    <t>2mg/kg/回</t>
  </si>
  <si>
    <t>75mg/回</t>
  </si>
  <si>
    <t>2回</t>
  </si>
  <si>
    <t>3mg/kg/回</t>
  </si>
  <si>
    <t>4.5mg/kg/回</t>
  </si>
  <si>
    <t>ﾌﾛﾓｯｸｽ小児用細粒100mg</t>
  </si>
  <si>
    <t>ファロムDS小児用</t>
  </si>
  <si>
    <t>5mg/kg/回</t>
  </si>
  <si>
    <t>メイアクト小児用細粒</t>
  </si>
  <si>
    <t>200mg/回</t>
  </si>
  <si>
    <t>小児繁用薬剤用量チェック表〈解熱剤1回量〉</t>
  </si>
  <si>
    <t>製　　剤　　量　（1回量）</t>
  </si>
  <si>
    <t>規　　格</t>
  </si>
  <si>
    <t>カロナール細粒</t>
  </si>
  <si>
    <t>10mg/kg</t>
  </si>
  <si>
    <t>ポンタール散</t>
  </si>
  <si>
    <t>２回まで</t>
  </si>
  <si>
    <t>規　　格</t>
  </si>
  <si>
    <t>成　　分　　量　（1回量）</t>
  </si>
  <si>
    <t>アンヒバ坐剤</t>
  </si>
  <si>
    <t>　</t>
  </si>
  <si>
    <t>50ｍｇ</t>
  </si>
  <si>
    <t>50ｍｇ-100ｍｇ</t>
  </si>
  <si>
    <t>100ｍｇ</t>
  </si>
  <si>
    <t>100ｍｇ-200ｍｇ</t>
  </si>
  <si>
    <t>ユニプロン坐剤</t>
  </si>
  <si>
    <t>3-6mg/kg</t>
  </si>
  <si>
    <t>乳児６ｍｇ/ｋｇ/回</t>
  </si>
  <si>
    <t>１８Ｍ</t>
  </si>
  <si>
    <t>ホスミシンDS400</t>
  </si>
  <si>
    <t>mg/g</t>
  </si>
  <si>
    <t>40-120mg/kg</t>
  </si>
  <si>
    <t>ﾐｵｶﾏｲｼﾝDS200</t>
  </si>
  <si>
    <t>20-40mg/kg</t>
  </si>
  <si>
    <t>★水痘の場合</t>
  </si>
  <si>
    <r>
      <t>タミフルDS</t>
    </r>
    <r>
      <rPr>
        <sz val="11"/>
        <rFont val="ＭＳ Ｐゴシック"/>
        <family val="3"/>
      </rPr>
      <t>3%</t>
    </r>
  </si>
  <si>
    <t>バナンDS</t>
  </si>
  <si>
    <t>18Ｍ</t>
  </si>
  <si>
    <t>カロナールSyr</t>
  </si>
  <si>
    <r>
      <t>m</t>
    </r>
    <r>
      <rPr>
        <sz val="11"/>
        <rFont val="ＭＳ Ｐゴシック"/>
        <family val="3"/>
      </rPr>
      <t>g/mL</t>
    </r>
  </si>
  <si>
    <t>10mg/kg</t>
  </si>
  <si>
    <t>6.5mg/kg</t>
  </si>
  <si>
    <t>　　mg</t>
  </si>
  <si>
    <t>　</t>
  </si>
  <si>
    <t>ｹﾌﾗｰﾙ細粒小児用100mg</t>
  </si>
  <si>
    <r>
      <t>50-100mg/kg/</t>
    </r>
    <r>
      <rPr>
        <sz val="11"/>
        <rFont val="ＭＳ Ｐゴシック"/>
        <family val="3"/>
      </rPr>
      <t>day</t>
    </r>
  </si>
  <si>
    <t>15mg/kg/回</t>
  </si>
  <si>
    <t>10mg/kg/回，300mg/回</t>
  </si>
  <si>
    <r>
      <t>★年齢ごとの体重を上段の設定値とした場合の、各薬剤の添付文書における用量の</t>
    </r>
    <r>
      <rPr>
        <b/>
        <sz val="14"/>
        <rFont val="ＭＳ Ｐゴシック"/>
        <family val="3"/>
      </rPr>
      <t>上限</t>
    </r>
    <r>
      <rPr>
        <sz val="12"/>
        <rFont val="ＭＳ Ｐゴシック"/>
        <family val="3"/>
      </rPr>
      <t>（単位：DS、細粒剤はg、シロップ剤はmL、坐剤,テープはmg）を示しました。</t>
    </r>
    <r>
      <rPr>
        <b/>
        <sz val="14"/>
        <rFont val="ＭＳ Ｐゴシック"/>
        <family val="3"/>
      </rPr>
      <t>最新の添付文書を確認してください。</t>
    </r>
  </si>
  <si>
    <t>★カロナール細粒の小児用量は、シロップの小児用量をもとに換算</t>
  </si>
  <si>
    <t>☆1日投与量と1回投与量の記載あり．注意！</t>
  </si>
  <si>
    <t>☆製剤量と成分量の記載あり．注意！</t>
  </si>
  <si>
    <r>
      <t>１日</t>
    </r>
    <r>
      <rPr>
        <sz val="11"/>
        <rFont val="ＭＳ Ｐゴシック"/>
        <family val="3"/>
      </rPr>
      <t>投与量</t>
    </r>
  </si>
  <si>
    <r>
      <t>1回</t>
    </r>
    <r>
      <rPr>
        <sz val="11"/>
        <rFont val="ＭＳ Ｐゴシック"/>
        <family val="3"/>
      </rPr>
      <t>投与量</t>
    </r>
  </si>
  <si>
    <r>
      <t>１回</t>
    </r>
    <r>
      <rPr>
        <sz val="11"/>
        <rFont val="ＭＳ Ｐゴシック"/>
        <family val="3"/>
      </rPr>
      <t>投与量</t>
    </r>
  </si>
  <si>
    <r>
      <t>★年齢ごとの体重を上段の設定値とした場合の、各薬剤の添付文書における用量の</t>
    </r>
    <r>
      <rPr>
        <b/>
        <sz val="14"/>
        <rFont val="ＭＳ Ｐゴシック"/>
        <family val="3"/>
      </rPr>
      <t>上限</t>
    </r>
    <r>
      <rPr>
        <sz val="12"/>
        <rFont val="ＭＳ Ｐゴシック"/>
        <family val="3"/>
      </rPr>
      <t>（単位：DS、細粒剤はg、シロップ剤はmL、坐剤,テープはmg）を示しました。</t>
    </r>
    <r>
      <rPr>
        <b/>
        <sz val="14"/>
        <rFont val="ＭＳ Ｐゴシック"/>
        <family val="3"/>
      </rPr>
      <t>最新の添付文書を確認してください。</t>
    </r>
  </si>
  <si>
    <t>１８Ｍ</t>
  </si>
  <si>
    <t>mg/g</t>
  </si>
  <si>
    <t>25-50mg/kg</t>
  </si>
  <si>
    <t>1200mg/day</t>
  </si>
  <si>
    <t>20-40mg/kg</t>
  </si>
  <si>
    <r>
      <t>50-100mg/kg/</t>
    </r>
    <r>
      <rPr>
        <sz val="11"/>
        <rFont val="ＭＳ Ｐゴシック"/>
        <family val="3"/>
      </rPr>
      <t>day</t>
    </r>
  </si>
  <si>
    <t>ホスミシンDS400</t>
  </si>
  <si>
    <t>40-120mg/kg</t>
  </si>
  <si>
    <t>ﾐｵｶﾏｲｼﾝDS200</t>
  </si>
  <si>
    <t>20-40mg/kg</t>
  </si>
  <si>
    <t>★水痘の場合</t>
  </si>
  <si>
    <r>
      <t>タミフルDS</t>
    </r>
    <r>
      <rPr>
        <sz val="11"/>
        <rFont val="ＭＳ Ｐゴシック"/>
        <family val="3"/>
      </rPr>
      <t>3%</t>
    </r>
  </si>
  <si>
    <t>バナンDS</t>
  </si>
  <si>
    <t>18Ｍ</t>
  </si>
  <si>
    <t>カロナールSyr</t>
  </si>
  <si>
    <r>
      <t>m</t>
    </r>
    <r>
      <rPr>
        <sz val="11"/>
        <rFont val="ＭＳ Ｐゴシック"/>
        <family val="3"/>
      </rPr>
      <t>g/mL</t>
    </r>
  </si>
  <si>
    <t>10mg/kg</t>
  </si>
  <si>
    <t>★カロナール細粒の小児用量は、シロップの小児用量をもとに換算</t>
  </si>
  <si>
    <t>　　mg</t>
  </si>
  <si>
    <t>　</t>
  </si>
  <si>
    <r>
      <t>エリスロシンDSW</t>
    </r>
    <r>
      <rPr>
        <sz val="11"/>
        <rFont val="ＭＳ Ｐゴシック"/>
        <family val="3"/>
      </rPr>
      <t>20%</t>
    </r>
  </si>
  <si>
    <r>
      <t>カロナール細粒2</t>
    </r>
    <r>
      <rPr>
        <sz val="11"/>
        <rFont val="ＭＳ Ｐゴシック"/>
        <family val="3"/>
      </rPr>
      <t>0%</t>
    </r>
  </si>
  <si>
    <t>*</t>
  </si>
  <si>
    <t>★ポンタール散の小児用量は、シロップの小児用量をもとに換算</t>
  </si>
  <si>
    <t>*</t>
  </si>
  <si>
    <r>
      <t>平成１7年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月30日改訂</t>
    </r>
  </si>
  <si>
    <t>薬剤名称変更</t>
  </si>
  <si>
    <t>エリスロシンDSW</t>
  </si>
  <si>
    <t>・エリスロシンDSW</t>
  </si>
  <si>
    <t>・メイアクト小児用細粒</t>
  </si>
  <si>
    <t>・カロナール細粒</t>
  </si>
  <si>
    <t>→</t>
  </si>
  <si>
    <t>メイアクトＭＳ小児用細粒</t>
  </si>
  <si>
    <t>6.5mg/kg</t>
  </si>
  <si>
    <t>6.5mg/kg</t>
  </si>
  <si>
    <t>*</t>
  </si>
  <si>
    <t>薬剤追加</t>
  </si>
  <si>
    <t>ポンタールシロップ</t>
  </si>
  <si>
    <t>ポンタールシロップ</t>
  </si>
  <si>
    <t>追記</t>
  </si>
  <si>
    <t>ポンタール散</t>
  </si>
  <si>
    <t>･･･</t>
  </si>
  <si>
    <t>★ポンタール散の小児用量は、シロップの小児用量をもとに換算</t>
  </si>
  <si>
    <t>*</t>
  </si>
  <si>
    <t>１８Ｍ</t>
  </si>
  <si>
    <t>*</t>
  </si>
  <si>
    <r>
      <t>エリスロシンDSW</t>
    </r>
    <r>
      <rPr>
        <sz val="11"/>
        <rFont val="ＭＳ Ｐゴシック"/>
        <family val="3"/>
      </rPr>
      <t>20%</t>
    </r>
  </si>
  <si>
    <t>mg/g</t>
  </si>
  <si>
    <t>25-50mg/kg</t>
  </si>
  <si>
    <t>1200mg/day</t>
  </si>
  <si>
    <t>ホスミシンDS400</t>
  </si>
  <si>
    <t>40-120mg/kg</t>
  </si>
  <si>
    <t>ﾐｵｶﾏｲｼﾝDS200</t>
  </si>
  <si>
    <t>20-40mg/kg</t>
  </si>
  <si>
    <t>★水痘の場合</t>
  </si>
  <si>
    <r>
      <t>タミフルDS</t>
    </r>
    <r>
      <rPr>
        <sz val="11"/>
        <rFont val="ＭＳ Ｐゴシック"/>
        <family val="3"/>
      </rPr>
      <t>3%</t>
    </r>
  </si>
  <si>
    <t>バナンDS</t>
  </si>
  <si>
    <t>*</t>
  </si>
  <si>
    <t>18Ｍ</t>
  </si>
  <si>
    <r>
      <t>m</t>
    </r>
    <r>
      <rPr>
        <sz val="11"/>
        <rFont val="ＭＳ Ｐゴシック"/>
        <family val="3"/>
      </rPr>
      <t>g/mL</t>
    </r>
  </si>
  <si>
    <t>10mg/kg</t>
  </si>
  <si>
    <t>★カロナール細粒の小児用量は、シロップの小児用量をもとに換算</t>
  </si>
  <si>
    <t>ポンタールシロップ</t>
  </si>
  <si>
    <t>6.5mg/kg</t>
  </si>
  <si>
    <t>　　mg</t>
  </si>
  <si>
    <t>　</t>
  </si>
  <si>
    <r>
      <t>*</t>
    </r>
    <r>
      <rPr>
        <sz val="11"/>
        <rFont val="ＭＳ Ｐゴシック"/>
        <family val="3"/>
      </rPr>
      <t>*</t>
    </r>
  </si>
  <si>
    <r>
      <t>平成１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0日改訂</t>
    </r>
  </si>
  <si>
    <r>
      <t>セフゾン細粒小児用1</t>
    </r>
    <r>
      <rPr>
        <sz val="11"/>
        <rFont val="ＭＳ Ｐゴシック"/>
        <family val="3"/>
      </rPr>
      <t>0%</t>
    </r>
  </si>
  <si>
    <r>
      <t>トミロン細粒小児用1</t>
    </r>
    <r>
      <rPr>
        <sz val="11"/>
        <rFont val="ＭＳ Ｐゴシック"/>
        <family val="3"/>
      </rPr>
      <t>0%</t>
    </r>
  </si>
  <si>
    <r>
      <t>カロナールSyr</t>
    </r>
    <r>
      <rPr>
        <sz val="11"/>
        <rFont val="ＭＳ Ｐゴシック"/>
        <family val="3"/>
      </rPr>
      <t>2%</t>
    </r>
  </si>
  <si>
    <t>アンヒバ坐剤小児用</t>
  </si>
  <si>
    <t>平成17年1月30日改訂内容</t>
  </si>
  <si>
    <t>平成19年6月20日改訂内容</t>
  </si>
  <si>
    <t>・セフゾン細粒小児用</t>
  </si>
  <si>
    <t>・トミロン細粒小児用１００</t>
  </si>
  <si>
    <t>・カロナールSyr</t>
  </si>
  <si>
    <t>・アンヒバ坐剤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</si>
</sst>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;m\L"/>
    <numFmt numFmtId="186" formatCode="0.0;&quot;mL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ゴシック"/>
      <family val="3"/>
    </font>
    <font>
      <sz val="12"/>
      <color indexed="55"/>
      <name val="ＭＳ Ｐゴシック"/>
      <family val="3"/>
    </font>
    <font>
      <vertAlign val="superscript"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4" fillId="0" borderId="0" xfId="21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0" fontId="0" fillId="0" borderId="0" xfId="21" applyFill="1" applyAlignment="1">
      <alignment horizontal="left" vertic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4" xfId="21" applyFont="1" applyFill="1" applyBorder="1" applyAlignment="1">
      <alignment horizontal="center"/>
      <protection/>
    </xf>
    <xf numFmtId="0" fontId="5" fillId="0" borderId="5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5" fillId="0" borderId="8" xfId="2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0" fillId="0" borderId="11" xfId="16" applyFont="1" applyFill="1" applyBorder="1" applyAlignment="1">
      <alignment horizontal="left" vertical="center"/>
    </xf>
    <xf numFmtId="0" fontId="6" fillId="0" borderId="12" xfId="21" applyFont="1" applyFill="1" applyBorder="1" applyAlignment="1">
      <alignment horizontal="right"/>
      <protection/>
    </xf>
    <xf numFmtId="0" fontId="6" fillId="0" borderId="13" xfId="21" applyFont="1" applyFill="1" applyBorder="1" applyAlignment="1">
      <alignment horizontal="right"/>
      <protection/>
    </xf>
    <xf numFmtId="177" fontId="6" fillId="0" borderId="14" xfId="21" applyNumberFormat="1" applyFont="1" applyFill="1" applyBorder="1" applyAlignment="1">
      <alignment horizontal="center"/>
      <protection/>
    </xf>
    <xf numFmtId="177" fontId="6" fillId="0" borderId="15" xfId="21" applyNumberFormat="1" applyFont="1" applyFill="1" applyBorder="1" applyAlignment="1">
      <alignment horizontal="center"/>
      <protection/>
    </xf>
    <xf numFmtId="177" fontId="6" fillId="0" borderId="16" xfId="21" applyNumberFormat="1" applyFont="1" applyFill="1" applyBorder="1" applyAlignment="1">
      <alignment horizontal="center"/>
      <protection/>
    </xf>
    <xf numFmtId="177" fontId="6" fillId="0" borderId="17" xfId="21" applyNumberFormat="1" applyFont="1" applyFill="1" applyBorder="1" applyAlignment="1">
      <alignment horizontal="center"/>
      <protection/>
    </xf>
    <xf numFmtId="177" fontId="6" fillId="0" borderId="18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 vertical="center"/>
      <protection/>
    </xf>
    <xf numFmtId="176" fontId="6" fillId="0" borderId="19" xfId="21" applyNumberFormat="1" applyFont="1" applyFill="1" applyBorder="1" applyAlignment="1">
      <alignment horizontal="center"/>
      <protection/>
    </xf>
    <xf numFmtId="176" fontId="6" fillId="0" borderId="15" xfId="21" applyNumberFormat="1" applyFont="1" applyFill="1" applyBorder="1" applyAlignment="1">
      <alignment horizontal="center"/>
      <protection/>
    </xf>
    <xf numFmtId="176" fontId="6" fillId="0" borderId="16" xfId="21" applyNumberFormat="1" applyFont="1" applyFill="1" applyBorder="1" applyAlignment="1">
      <alignment horizontal="center"/>
      <protection/>
    </xf>
    <xf numFmtId="176" fontId="6" fillId="0" borderId="20" xfId="21" applyNumberFormat="1" applyFont="1" applyFill="1" applyBorder="1" applyAlignment="1">
      <alignment horizontal="center"/>
      <protection/>
    </xf>
    <xf numFmtId="176" fontId="6" fillId="0" borderId="21" xfId="21" applyNumberFormat="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left" vertical="center"/>
      <protection/>
    </xf>
    <xf numFmtId="0" fontId="6" fillId="0" borderId="12" xfId="21" applyFont="1" applyFill="1" applyBorder="1">
      <alignment/>
      <protection/>
    </xf>
    <xf numFmtId="177" fontId="6" fillId="0" borderId="21" xfId="21" applyNumberFormat="1" applyFont="1" applyFill="1" applyBorder="1" applyAlignment="1">
      <alignment horizontal="center"/>
      <protection/>
    </xf>
    <xf numFmtId="177" fontId="6" fillId="0" borderId="19" xfId="21" applyNumberFormat="1" applyFont="1" applyFill="1" applyBorder="1" applyAlignment="1">
      <alignment horizontal="center"/>
      <protection/>
    </xf>
    <xf numFmtId="177" fontId="6" fillId="0" borderId="20" xfId="21" applyNumberFormat="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left" vertical="center"/>
      <protection/>
    </xf>
    <xf numFmtId="0" fontId="6" fillId="0" borderId="23" xfId="21" applyFont="1" applyFill="1" applyBorder="1" applyAlignment="1">
      <alignment horizontal="right"/>
      <protection/>
    </xf>
    <xf numFmtId="0" fontId="6" fillId="0" borderId="24" xfId="21" applyFont="1" applyFill="1" applyBorder="1" applyAlignment="1">
      <alignment horizontal="right"/>
      <protection/>
    </xf>
    <xf numFmtId="177" fontId="6" fillId="0" borderId="25" xfId="21" applyNumberFormat="1" applyFont="1" applyFill="1" applyBorder="1" applyAlignment="1">
      <alignment horizontal="center"/>
      <protection/>
    </xf>
    <xf numFmtId="177" fontId="6" fillId="0" borderId="26" xfId="21" applyNumberFormat="1" applyFont="1" applyFill="1" applyBorder="1" applyAlignment="1">
      <alignment horizontal="center"/>
      <protection/>
    </xf>
    <xf numFmtId="177" fontId="6" fillId="0" borderId="27" xfId="21" applyNumberFormat="1" applyFont="1" applyFill="1" applyBorder="1" applyAlignment="1">
      <alignment horizontal="center"/>
      <protection/>
    </xf>
    <xf numFmtId="177" fontId="6" fillId="0" borderId="28" xfId="21" applyNumberFormat="1" applyFont="1" applyFill="1" applyBorder="1" applyAlignment="1">
      <alignment horizontal="center"/>
      <protection/>
    </xf>
    <xf numFmtId="177" fontId="6" fillId="0" borderId="29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horizontal="right"/>
      <protection/>
    </xf>
    <xf numFmtId="0" fontId="0" fillId="0" borderId="30" xfId="21" applyFont="1" applyFill="1" applyBorder="1" applyAlignment="1">
      <alignment horizontal="right"/>
      <protection/>
    </xf>
    <xf numFmtId="177" fontId="6" fillId="0" borderId="30" xfId="21" applyNumberFormat="1" applyFont="1" applyFill="1" applyBorder="1" applyAlignment="1">
      <alignment horizont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178" fontId="6" fillId="0" borderId="32" xfId="21" applyNumberFormat="1" applyFont="1" applyFill="1" applyBorder="1" applyAlignment="1">
      <alignment horizontal="center"/>
      <protection/>
    </xf>
    <xf numFmtId="178" fontId="6" fillId="0" borderId="33" xfId="21" applyNumberFormat="1" applyFont="1" applyFill="1" applyBorder="1" applyAlignment="1">
      <alignment horizontal="center"/>
      <protection/>
    </xf>
    <xf numFmtId="178" fontId="6" fillId="0" borderId="3" xfId="21" applyNumberFormat="1" applyFont="1" applyFill="1" applyBorder="1" applyAlignment="1">
      <alignment horizontal="center"/>
      <protection/>
    </xf>
    <xf numFmtId="178" fontId="6" fillId="0" borderId="34" xfId="21" applyNumberFormat="1" applyFont="1" applyFill="1" applyBorder="1" applyAlignment="1">
      <alignment horizontal="center"/>
      <protection/>
    </xf>
    <xf numFmtId="178" fontId="6" fillId="0" borderId="35" xfId="21" applyNumberFormat="1" applyFont="1" applyFill="1" applyBorder="1" applyAlignment="1">
      <alignment horizontal="center"/>
      <protection/>
    </xf>
    <xf numFmtId="177" fontId="6" fillId="0" borderId="36" xfId="21" applyNumberFormat="1" applyFont="1" applyFill="1" applyBorder="1" applyAlignment="1">
      <alignment horizontal="center"/>
      <protection/>
    </xf>
    <xf numFmtId="177" fontId="6" fillId="0" borderId="37" xfId="21" applyNumberFormat="1" applyFont="1" applyFill="1" applyBorder="1" applyAlignment="1">
      <alignment horizontal="center"/>
      <protection/>
    </xf>
    <xf numFmtId="177" fontId="6" fillId="0" borderId="38" xfId="21" applyNumberFormat="1" applyFont="1" applyFill="1" applyBorder="1" applyAlignment="1">
      <alignment horizontal="center"/>
      <protection/>
    </xf>
    <xf numFmtId="177" fontId="6" fillId="0" borderId="39" xfId="21" applyNumberFormat="1" applyFont="1" applyFill="1" applyBorder="1" applyAlignment="1">
      <alignment horizontal="center"/>
      <protection/>
    </xf>
    <xf numFmtId="0" fontId="0" fillId="0" borderId="40" xfId="16" applyFont="1" applyFill="1" applyBorder="1" applyAlignment="1">
      <alignment horizontal="left" vertical="center"/>
    </xf>
    <xf numFmtId="0" fontId="6" fillId="0" borderId="41" xfId="21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horizontal="right" vertical="center"/>
      <protection/>
    </xf>
    <xf numFmtId="177" fontId="9" fillId="0" borderId="36" xfId="21" applyNumberFormat="1" applyFont="1" applyFill="1" applyBorder="1" applyAlignment="1">
      <alignment horizontal="center"/>
      <protection/>
    </xf>
    <xf numFmtId="177" fontId="9" fillId="0" borderId="37" xfId="21" applyNumberFormat="1" applyFont="1" applyFill="1" applyBorder="1" applyAlignment="1">
      <alignment horizontal="center"/>
      <protection/>
    </xf>
    <xf numFmtId="177" fontId="9" fillId="0" borderId="44" xfId="21" applyNumberFormat="1" applyFont="1" applyFill="1" applyBorder="1" applyAlignment="1">
      <alignment horizontal="center"/>
      <protection/>
    </xf>
    <xf numFmtId="177" fontId="6" fillId="0" borderId="44" xfId="21" applyNumberFormat="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left" vertical="center"/>
      <protection/>
    </xf>
    <xf numFmtId="176" fontId="6" fillId="0" borderId="36" xfId="21" applyNumberFormat="1" applyFont="1" applyFill="1" applyBorder="1" applyAlignment="1">
      <alignment horizontal="center"/>
      <protection/>
    </xf>
    <xf numFmtId="176" fontId="6" fillId="0" borderId="37" xfId="21" applyNumberFormat="1" applyFont="1" applyFill="1" applyBorder="1" applyAlignment="1">
      <alignment horizontal="center"/>
      <protection/>
    </xf>
    <xf numFmtId="176" fontId="6" fillId="0" borderId="44" xfId="21" applyNumberFormat="1" applyFont="1" applyFill="1" applyBorder="1" applyAlignment="1">
      <alignment horizontal="center"/>
      <protection/>
    </xf>
    <xf numFmtId="176" fontId="6" fillId="0" borderId="38" xfId="21" applyNumberFormat="1" applyFont="1" applyFill="1" applyBorder="1" applyAlignment="1">
      <alignment horizontal="center"/>
      <protection/>
    </xf>
    <xf numFmtId="176" fontId="6" fillId="0" borderId="39" xfId="21" applyNumberFormat="1" applyFont="1" applyFill="1" applyBorder="1" applyAlignment="1">
      <alignment horizontal="center"/>
      <protection/>
    </xf>
    <xf numFmtId="179" fontId="6" fillId="0" borderId="36" xfId="21" applyNumberFormat="1" applyFont="1" applyFill="1" applyBorder="1" applyAlignment="1">
      <alignment horizontal="center"/>
      <protection/>
    </xf>
    <xf numFmtId="179" fontId="6" fillId="0" borderId="37" xfId="21" applyNumberFormat="1" applyFont="1" applyFill="1" applyBorder="1" applyAlignment="1">
      <alignment horizontal="center"/>
      <protection/>
    </xf>
    <xf numFmtId="179" fontId="6" fillId="0" borderId="44" xfId="21" applyNumberFormat="1" applyFont="1" applyFill="1" applyBorder="1" applyAlignment="1">
      <alignment horizontal="center"/>
      <protection/>
    </xf>
    <xf numFmtId="179" fontId="6" fillId="0" borderId="38" xfId="21" applyNumberFormat="1" applyFont="1" applyFill="1" applyBorder="1" applyAlignment="1">
      <alignment horizontal="center"/>
      <protection/>
    </xf>
    <xf numFmtId="179" fontId="6" fillId="0" borderId="39" xfId="21" applyNumberFormat="1" applyFont="1" applyFill="1" applyBorder="1" applyAlignment="1">
      <alignment horizontal="center"/>
      <protection/>
    </xf>
    <xf numFmtId="178" fontId="6" fillId="0" borderId="36" xfId="21" applyNumberFormat="1" applyFont="1" applyFill="1" applyBorder="1" applyAlignment="1">
      <alignment horizontal="center"/>
      <protection/>
    </xf>
    <xf numFmtId="178" fontId="6" fillId="0" borderId="37" xfId="21" applyNumberFormat="1" applyFont="1" applyFill="1" applyBorder="1" applyAlignment="1">
      <alignment horizontal="center"/>
      <protection/>
    </xf>
    <xf numFmtId="178" fontId="6" fillId="0" borderId="27" xfId="21" applyNumberFormat="1" applyFont="1" applyFill="1" applyBorder="1" applyAlignment="1">
      <alignment horizontal="center"/>
      <protection/>
    </xf>
    <xf numFmtId="178" fontId="6" fillId="0" borderId="38" xfId="21" applyNumberFormat="1" applyFont="1" applyFill="1" applyBorder="1" applyAlignment="1">
      <alignment horizontal="center"/>
      <protection/>
    </xf>
    <xf numFmtId="178" fontId="6" fillId="0" borderId="39" xfId="21" applyNumberFormat="1" applyFont="1" applyFill="1" applyBorder="1" applyAlignment="1">
      <alignment horizontal="center"/>
      <protection/>
    </xf>
    <xf numFmtId="0" fontId="0" fillId="0" borderId="0" xfId="21" applyAlignment="1">
      <alignment horizontal="left" vertical="center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Fill="1" applyBorder="1" applyAlignment="1">
      <alignment horizontal="left" vertical="center"/>
      <protection/>
    </xf>
    <xf numFmtId="0" fontId="0" fillId="0" borderId="0" xfId="2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86" fontId="6" fillId="0" borderId="14" xfId="21" applyNumberFormat="1" applyFont="1" applyFill="1" applyBorder="1" applyAlignment="1">
      <alignment horizontal="center"/>
      <protection/>
    </xf>
    <xf numFmtId="186" fontId="6" fillId="0" borderId="15" xfId="21" applyNumberFormat="1" applyFont="1" applyFill="1" applyBorder="1" applyAlignment="1">
      <alignment horizontal="center"/>
      <protection/>
    </xf>
    <xf numFmtId="186" fontId="6" fillId="0" borderId="16" xfId="21" applyNumberFormat="1" applyFont="1" applyFill="1" applyBorder="1" applyAlignment="1">
      <alignment horizontal="center"/>
      <protection/>
    </xf>
    <xf numFmtId="186" fontId="6" fillId="0" borderId="17" xfId="21" applyNumberFormat="1" applyFont="1" applyFill="1" applyBorder="1" applyAlignment="1">
      <alignment horizontal="center"/>
      <protection/>
    </xf>
    <xf numFmtId="186" fontId="6" fillId="0" borderId="18" xfId="21" applyNumberFormat="1" applyFont="1" applyFill="1" applyBorder="1" applyAlignment="1">
      <alignment horizontal="center"/>
      <protection/>
    </xf>
    <xf numFmtId="0" fontId="6" fillId="0" borderId="19" xfId="21" applyFont="1" applyFill="1" applyBorder="1" applyAlignment="1">
      <alignment horizontal="center"/>
      <protection/>
    </xf>
    <xf numFmtId="0" fontId="6" fillId="0" borderId="15" xfId="21" applyFont="1" applyFill="1" applyBorder="1" applyAlignment="1">
      <alignment horizontal="center"/>
      <protection/>
    </xf>
    <xf numFmtId="0" fontId="6" fillId="0" borderId="16" xfId="21" applyFont="1" applyFill="1" applyBorder="1" applyAlignment="1">
      <alignment horizontal="center"/>
      <protection/>
    </xf>
    <xf numFmtId="0" fontId="6" fillId="0" borderId="17" xfId="21" applyFont="1" applyFill="1" applyBorder="1" applyAlignment="1">
      <alignment horizontal="center"/>
      <protection/>
    </xf>
    <xf numFmtId="0" fontId="6" fillId="0" borderId="18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 vertical="center"/>
      <protection/>
    </xf>
    <xf numFmtId="178" fontId="0" fillId="0" borderId="36" xfId="21" applyNumberFormat="1" applyFont="1" applyFill="1" applyBorder="1" applyAlignment="1">
      <alignment horizontal="center"/>
      <protection/>
    </xf>
    <xf numFmtId="178" fontId="0" fillId="0" borderId="37" xfId="21" applyNumberFormat="1" applyFont="1" applyFill="1" applyBorder="1" applyAlignment="1">
      <alignment horizontal="center"/>
      <protection/>
    </xf>
    <xf numFmtId="178" fontId="0" fillId="0" borderId="27" xfId="21" applyNumberFormat="1" applyFont="1" applyFill="1" applyBorder="1" applyAlignment="1">
      <alignment horizontal="center"/>
      <protection/>
    </xf>
    <xf numFmtId="178" fontId="0" fillId="0" borderId="38" xfId="21" applyNumberFormat="1" applyFont="1" applyFill="1" applyBorder="1" applyAlignment="1">
      <alignment horizontal="center"/>
      <protection/>
    </xf>
    <xf numFmtId="178" fontId="0" fillId="0" borderId="39" xfId="21" applyNumberFormat="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 vertical="center"/>
      <protection/>
    </xf>
    <xf numFmtId="0" fontId="0" fillId="0" borderId="47" xfId="21" applyFill="1" applyBorder="1" applyAlignment="1">
      <alignment horizontal="left" vertical="center"/>
      <protection/>
    </xf>
    <xf numFmtId="0" fontId="6" fillId="0" borderId="36" xfId="21" applyFont="1" applyFill="1" applyBorder="1" applyAlignment="1">
      <alignment horizontal="center"/>
      <protection/>
    </xf>
    <xf numFmtId="0" fontId="6" fillId="0" borderId="37" xfId="21" applyFont="1" applyFill="1" applyBorder="1" applyAlignment="1">
      <alignment horizontal="center"/>
      <protection/>
    </xf>
    <xf numFmtId="0" fontId="6" fillId="0" borderId="44" xfId="21" applyFont="1" applyFill="1" applyBorder="1" applyAlignment="1">
      <alignment horizontal="center"/>
      <protection/>
    </xf>
    <xf numFmtId="0" fontId="6" fillId="0" borderId="38" xfId="21" applyFont="1" applyFill="1" applyBorder="1" applyAlignment="1">
      <alignment horizontal="center"/>
      <protection/>
    </xf>
    <xf numFmtId="0" fontId="6" fillId="0" borderId="39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right"/>
      <protection/>
    </xf>
    <xf numFmtId="0" fontId="0" fillId="0" borderId="7" xfId="21" applyFont="1" applyFill="1" applyBorder="1" applyAlignment="1">
      <alignment horizontal="right"/>
      <protection/>
    </xf>
    <xf numFmtId="0" fontId="0" fillId="0" borderId="8" xfId="21" applyFont="1" applyFill="1" applyBorder="1" applyAlignment="1">
      <alignment horizontal="right"/>
      <protection/>
    </xf>
    <xf numFmtId="0" fontId="0" fillId="0" borderId="9" xfId="21" applyFont="1" applyFill="1" applyBorder="1" applyAlignment="1">
      <alignment horizontal="right"/>
      <protection/>
    </xf>
    <xf numFmtId="0" fontId="0" fillId="0" borderId="10" xfId="21" applyFont="1" applyFill="1" applyBorder="1" applyAlignment="1">
      <alignment horizontal="right"/>
      <protection/>
    </xf>
    <xf numFmtId="0" fontId="0" fillId="0" borderId="0" xfId="21" applyBorder="1" applyAlignment="1">
      <alignment horizontal="left" vertical="center"/>
      <protection/>
    </xf>
    <xf numFmtId="0" fontId="4" fillId="0" borderId="0" xfId="21" applyFont="1" applyBorder="1" applyAlignment="1">
      <alignment horizontal="right"/>
      <protection/>
    </xf>
    <xf numFmtId="0" fontId="0" fillId="0" borderId="0" xfId="21">
      <alignment/>
      <protection/>
    </xf>
    <xf numFmtId="0" fontId="0" fillId="0" borderId="0" xfId="21" applyFont="1" applyAlignment="1">
      <alignment horizontal="left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21" applyFont="1" applyFill="1" applyBorder="1" applyAlignment="1">
      <alignment horizontal="right" vertical="center"/>
      <protection/>
    </xf>
    <xf numFmtId="0" fontId="0" fillId="0" borderId="51" xfId="21" applyFont="1" applyFill="1" applyBorder="1" applyAlignment="1">
      <alignment horizontal="right" vertical="center"/>
      <protection/>
    </xf>
    <xf numFmtId="0" fontId="0" fillId="0" borderId="52" xfId="21" applyFont="1" applyFill="1" applyBorder="1" applyAlignment="1">
      <alignment horizontal="right"/>
      <protection/>
    </xf>
    <xf numFmtId="0" fontId="0" fillId="0" borderId="43" xfId="21" applyFont="1" applyFill="1" applyBorder="1" applyAlignment="1">
      <alignment horizontal="right"/>
      <protection/>
    </xf>
    <xf numFmtId="0" fontId="0" fillId="0" borderId="49" xfId="21" applyFont="1" applyFill="1" applyBorder="1" applyAlignment="1">
      <alignment horizontal="center"/>
      <protection/>
    </xf>
    <xf numFmtId="0" fontId="6" fillId="0" borderId="53" xfId="21" applyFont="1" applyFill="1" applyBorder="1" applyAlignment="1">
      <alignment horizontal="right"/>
      <protection/>
    </xf>
    <xf numFmtId="0" fontId="0" fillId="0" borderId="53" xfId="21" applyFont="1" applyFill="1" applyBorder="1" applyAlignment="1">
      <alignment horizontal="right"/>
      <protection/>
    </xf>
    <xf numFmtId="0" fontId="6" fillId="0" borderId="54" xfId="21" applyFont="1" applyFill="1" applyBorder="1" applyAlignment="1">
      <alignment horizontal="right"/>
      <protection/>
    </xf>
    <xf numFmtId="0" fontId="0" fillId="0" borderId="53" xfId="21" applyFont="1" applyFill="1" applyBorder="1">
      <alignment/>
      <protection/>
    </xf>
    <xf numFmtId="0" fontId="6" fillId="0" borderId="51" xfId="21" applyFont="1" applyFill="1" applyBorder="1" applyAlignment="1">
      <alignment horizontal="right"/>
      <protection/>
    </xf>
    <xf numFmtId="0" fontId="0" fillId="0" borderId="51" xfId="21" applyFont="1" applyFill="1" applyBorder="1" applyAlignment="1">
      <alignment horizontal="right"/>
      <protection/>
    </xf>
    <xf numFmtId="0" fontId="6" fillId="0" borderId="55" xfId="21" applyFont="1" applyFill="1" applyBorder="1" applyAlignment="1">
      <alignment horizontal="right"/>
      <protection/>
    </xf>
    <xf numFmtId="0" fontId="6" fillId="0" borderId="50" xfId="21" applyFont="1" applyFill="1" applyBorder="1" applyAlignment="1">
      <alignment horizontal="right" vertical="center"/>
      <protection/>
    </xf>
    <xf numFmtId="0" fontId="0" fillId="0" borderId="50" xfId="21" applyFont="1" applyFill="1" applyBorder="1" applyAlignment="1">
      <alignment horizontal="right"/>
      <protection/>
    </xf>
    <xf numFmtId="0" fontId="6" fillId="0" borderId="51" xfId="21" applyFont="1" applyFill="1" applyBorder="1" applyAlignment="1">
      <alignment horizontal="right" vertical="center"/>
      <protection/>
    </xf>
    <xf numFmtId="0" fontId="6" fillId="0" borderId="55" xfId="21" applyFont="1" applyFill="1" applyBorder="1" applyAlignment="1">
      <alignment horizontal="right" vertical="center"/>
      <protection/>
    </xf>
    <xf numFmtId="0" fontId="0" fillId="0" borderId="56" xfId="21" applyFont="1" applyFill="1" applyBorder="1" applyAlignment="1">
      <alignment horizontal="right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56" xfId="21" applyFill="1" applyBorder="1">
      <alignment/>
      <protection/>
    </xf>
    <xf numFmtId="0" fontId="4" fillId="0" borderId="56" xfId="21" applyFont="1" applyFill="1" applyBorder="1" applyAlignment="1">
      <alignment horizontal="right"/>
      <protection/>
    </xf>
    <xf numFmtId="0" fontId="0" fillId="0" borderId="52" xfId="21" applyFill="1" applyBorder="1" applyAlignment="1">
      <alignment horizontal="right"/>
      <protection/>
    </xf>
    <xf numFmtId="0" fontId="3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57" xfId="21" applyFill="1" applyBorder="1" applyAlignment="1">
      <alignment horizontal="right"/>
      <protection/>
    </xf>
    <xf numFmtId="0" fontId="0" fillId="0" borderId="58" xfId="21" applyFont="1" applyFill="1" applyBorder="1" applyAlignment="1">
      <alignment horizontal="right"/>
      <protection/>
    </xf>
    <xf numFmtId="0" fontId="0" fillId="0" borderId="41" xfId="21" applyFont="1" applyFill="1" applyBorder="1" applyAlignment="1">
      <alignment horizontal="right"/>
      <protection/>
    </xf>
    <xf numFmtId="0" fontId="0" fillId="0" borderId="42" xfId="21" applyFont="1" applyFill="1" applyBorder="1" applyAlignment="1">
      <alignment horizontal="right"/>
      <protection/>
    </xf>
    <xf numFmtId="3" fontId="0" fillId="0" borderId="57" xfId="21" applyNumberFormat="1" applyFill="1" applyBorder="1" applyAlignment="1">
      <alignment horizontal="right"/>
      <protection/>
    </xf>
    <xf numFmtId="0" fontId="0" fillId="0" borderId="58" xfId="21" applyFill="1" applyBorder="1" applyAlignment="1">
      <alignment horizontal="right"/>
      <protection/>
    </xf>
    <xf numFmtId="0" fontId="10" fillId="0" borderId="50" xfId="21" applyFont="1" applyFill="1" applyBorder="1" applyAlignment="1">
      <alignment horizontal="right"/>
      <protection/>
    </xf>
    <xf numFmtId="0" fontId="10" fillId="0" borderId="59" xfId="21" applyFont="1" applyFill="1" applyBorder="1" applyAlignment="1">
      <alignment horizontal="right"/>
      <protection/>
    </xf>
    <xf numFmtId="0" fontId="13" fillId="0" borderId="48" xfId="0" applyFont="1" applyBorder="1" applyAlignment="1">
      <alignment horizontal="center" vertical="center"/>
    </xf>
    <xf numFmtId="0" fontId="13" fillId="0" borderId="48" xfId="21" applyFont="1" applyFill="1" applyBorder="1" applyAlignment="1">
      <alignment horizontal="center"/>
      <protection/>
    </xf>
    <xf numFmtId="0" fontId="0" fillId="0" borderId="60" xfId="21" applyFont="1" applyFill="1" applyBorder="1" applyAlignment="1">
      <alignment horizontal="right" vertical="center"/>
      <protection/>
    </xf>
    <xf numFmtId="0" fontId="0" fillId="0" borderId="0" xfId="21" applyFill="1" applyAlignment="1">
      <alignment horizontal="center"/>
      <protection/>
    </xf>
    <xf numFmtId="178" fontId="0" fillId="0" borderId="44" xfId="21" applyNumberFormat="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0" applyBorder="1" applyAlignment="1">
      <alignment vertical="center"/>
    </xf>
    <xf numFmtId="0" fontId="0" fillId="0" borderId="0" xfId="16" applyFont="1" applyFill="1" applyBorder="1" applyAlignment="1">
      <alignment horizontal="left" vertical="center"/>
    </xf>
    <xf numFmtId="0" fontId="0" fillId="0" borderId="0" xfId="21" applyFont="1" applyFill="1" applyBorder="1" applyAlignment="1">
      <alignment horizontal="left" vertical="center"/>
      <protection/>
    </xf>
    <xf numFmtId="0" fontId="0" fillId="2" borderId="0" xfId="21" applyFont="1" applyFill="1" applyAlignment="1">
      <alignment horizontal="center"/>
      <protection/>
    </xf>
    <xf numFmtId="0" fontId="0" fillId="2" borderId="61" xfId="21" applyFont="1" applyFill="1" applyBorder="1" applyAlignment="1">
      <alignment horizontal="left" vertical="center"/>
      <protection/>
    </xf>
    <xf numFmtId="0" fontId="0" fillId="2" borderId="62" xfId="21" applyFont="1" applyFill="1" applyBorder="1" applyAlignment="1">
      <alignment horizontal="right"/>
      <protection/>
    </xf>
    <xf numFmtId="0" fontId="0" fillId="2" borderId="60" xfId="21" applyFont="1" applyFill="1" applyBorder="1" applyAlignment="1">
      <alignment horizontal="right" vertical="center"/>
      <protection/>
    </xf>
    <xf numFmtId="0" fontId="10" fillId="2" borderId="60" xfId="21" applyFont="1" applyFill="1" applyBorder="1" applyAlignment="1">
      <alignment horizontal="right"/>
      <protection/>
    </xf>
    <xf numFmtId="0" fontId="14" fillId="2" borderId="63" xfId="21" applyFont="1" applyFill="1" applyBorder="1" applyAlignment="1">
      <alignment horizontal="right" vertical="center"/>
      <protection/>
    </xf>
    <xf numFmtId="0" fontId="14" fillId="2" borderId="64" xfId="0" applyFont="1" applyFill="1" applyBorder="1" applyAlignment="1">
      <alignment horizontal="right" vertical="center"/>
    </xf>
    <xf numFmtId="0" fontId="15" fillId="2" borderId="14" xfId="21" applyFont="1" applyFill="1" applyBorder="1" applyAlignment="1">
      <alignment horizontal="center"/>
      <protection/>
    </xf>
    <xf numFmtId="0" fontId="15" fillId="2" borderId="15" xfId="21" applyFont="1" applyFill="1" applyBorder="1" applyAlignment="1">
      <alignment horizontal="center"/>
      <protection/>
    </xf>
    <xf numFmtId="0" fontId="15" fillId="2" borderId="16" xfId="21" applyFont="1" applyFill="1" applyBorder="1" applyAlignment="1">
      <alignment horizontal="center"/>
      <protection/>
    </xf>
    <xf numFmtId="0" fontId="15" fillId="2" borderId="65" xfId="21" applyFont="1" applyFill="1" applyBorder="1" applyAlignment="1">
      <alignment horizontal="center"/>
      <protection/>
    </xf>
    <xf numFmtId="0" fontId="15" fillId="2" borderId="18" xfId="21" applyFont="1" applyFill="1" applyBorder="1" applyAlignment="1">
      <alignment horizontal="center"/>
      <protection/>
    </xf>
    <xf numFmtId="0" fontId="6" fillId="0" borderId="0" xfId="21" applyFont="1" applyFill="1" applyAlignment="1">
      <alignment wrapText="1"/>
      <protection/>
    </xf>
    <xf numFmtId="0" fontId="0" fillId="0" borderId="66" xfId="0" applyBorder="1" applyAlignment="1">
      <alignment vertical="center"/>
    </xf>
    <xf numFmtId="0" fontId="0" fillId="0" borderId="67" xfId="21" applyFont="1" applyFill="1" applyBorder="1" applyAlignment="1">
      <alignment horizontal="center" vertical="center"/>
      <protection/>
    </xf>
    <xf numFmtId="0" fontId="0" fillId="0" borderId="68" xfId="21" applyFont="1" applyFill="1" applyBorder="1" applyAlignment="1">
      <alignment horizontal="center" vertical="center"/>
      <protection/>
    </xf>
    <xf numFmtId="0" fontId="0" fillId="0" borderId="69" xfId="21" applyFont="1" applyFill="1" applyBorder="1" applyAlignment="1">
      <alignment horizontal="center" vertical="center"/>
      <protection/>
    </xf>
    <xf numFmtId="0" fontId="0" fillId="0" borderId="70" xfId="21" applyFont="1" applyFill="1" applyBorder="1" applyAlignment="1">
      <alignment horizontal="center" vertical="center"/>
      <protection/>
    </xf>
    <xf numFmtId="177" fontId="7" fillId="0" borderId="19" xfId="21" applyNumberFormat="1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77" fontId="7" fillId="0" borderId="19" xfId="21" applyNumberFormat="1" applyFont="1" applyFill="1" applyBorder="1" applyAlignment="1">
      <alignment horizontal="left"/>
      <protection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54" xfId="21" applyFont="1" applyFill="1" applyBorder="1" applyAlignment="1">
      <alignment horizontal="right" vertical="center"/>
      <protection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46" xfId="21" applyFont="1" applyFill="1" applyBorder="1" applyAlignment="1">
      <alignment horizontal="center"/>
      <protection/>
    </xf>
    <xf numFmtId="0" fontId="3" fillId="0" borderId="30" xfId="21" applyFont="1" applyFill="1" applyBorder="1" applyAlignment="1">
      <alignment horizontal="center"/>
      <protection/>
    </xf>
    <xf numFmtId="0" fontId="3" fillId="0" borderId="71" xfId="21" applyFont="1" applyFill="1" applyBorder="1" applyAlignment="1">
      <alignment horizontal="center"/>
      <protection/>
    </xf>
    <xf numFmtId="0" fontId="6" fillId="0" borderId="52" xfId="21" applyFont="1" applyFill="1" applyBorder="1" applyAlignment="1">
      <alignment horizontal="right" vertical="center"/>
      <protection/>
    </xf>
    <xf numFmtId="0" fontId="0" fillId="0" borderId="54" xfId="0" applyBorder="1" applyAlignment="1">
      <alignment horizontal="right" vertical="center"/>
    </xf>
    <xf numFmtId="0" fontId="6" fillId="0" borderId="53" xfId="21" applyFont="1" applyFill="1" applyBorder="1" applyAlignment="1">
      <alignment horizontal="right" vertical="center"/>
      <protection/>
    </xf>
    <xf numFmtId="0" fontId="0" fillId="0" borderId="53" xfId="0" applyBorder="1" applyAlignment="1">
      <alignment horizontal="right" vertical="center"/>
    </xf>
    <xf numFmtId="0" fontId="0" fillId="0" borderId="72" xfId="21" applyFont="1" applyFill="1" applyBorder="1" applyAlignment="1">
      <alignment horizontal="center" vertical="center"/>
      <protection/>
    </xf>
    <xf numFmtId="0" fontId="0" fillId="0" borderId="73" xfId="21" applyFont="1" applyFill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5" fillId="0" borderId="75" xfId="21" applyFont="1" applyBorder="1" applyAlignment="1">
      <alignment horizontal="center" vertical="center"/>
      <protection/>
    </xf>
    <xf numFmtId="0" fontId="5" fillId="0" borderId="76" xfId="21" applyFont="1" applyBorder="1" applyAlignment="1">
      <alignment horizontal="center" vertical="center"/>
      <protection/>
    </xf>
    <xf numFmtId="0" fontId="0" fillId="0" borderId="56" xfId="21" applyFont="1" applyFill="1" applyBorder="1" applyAlignment="1">
      <alignment horizontal="right" vertical="center"/>
      <protection/>
    </xf>
    <xf numFmtId="0" fontId="0" fillId="0" borderId="53" xfId="21" applyFont="1" applyFill="1" applyBorder="1" applyAlignment="1">
      <alignment horizontal="right"/>
      <protection/>
    </xf>
    <xf numFmtId="0" fontId="0" fillId="0" borderId="53" xfId="21" applyFont="1" applyFill="1" applyBorder="1" applyAlignment="1">
      <alignment horizontal="right" vertical="center"/>
      <protection/>
    </xf>
    <xf numFmtId="0" fontId="0" fillId="0" borderId="77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0" borderId="78" xfId="21" applyFont="1" applyFill="1" applyBorder="1" applyAlignment="1">
      <alignment horizontal="right"/>
      <protection/>
    </xf>
    <xf numFmtId="0" fontId="0" fillId="0" borderId="79" xfId="0" applyBorder="1" applyAlignment="1">
      <alignment horizontal="right"/>
    </xf>
    <xf numFmtId="0" fontId="0" fillId="0" borderId="11" xfId="21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right" vertical="center"/>
      <protection/>
    </xf>
    <xf numFmtId="0" fontId="6" fillId="0" borderId="58" xfId="21" applyFont="1" applyFill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6" fillId="0" borderId="56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horizontal="center" vertical="center"/>
      <protection/>
    </xf>
    <xf numFmtId="0" fontId="0" fillId="0" borderId="80" xfId="21" applyBorder="1" applyAlignment="1">
      <alignment/>
      <protection/>
    </xf>
    <xf numFmtId="0" fontId="0" fillId="0" borderId="80" xfId="0" applyBorder="1" applyAlignment="1">
      <alignment/>
    </xf>
    <xf numFmtId="0" fontId="3" fillId="0" borderId="46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/>
      <protection/>
    </xf>
    <xf numFmtId="0" fontId="3" fillId="0" borderId="71" xfId="2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21" applyFill="1" applyAlignment="1">
      <alignment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  <xf numFmtId="0" fontId="0" fillId="0" borderId="40" xfId="21" applyFill="1" applyBorder="1" applyAlignment="1">
      <alignment horizontal="left" vertical="center"/>
      <protection/>
    </xf>
    <xf numFmtId="0" fontId="0" fillId="0" borderId="31" xfId="21" applyFill="1" applyBorder="1" applyAlignment="1">
      <alignment horizontal="left" vertical="center"/>
      <protection/>
    </xf>
    <xf numFmtId="3" fontId="0" fillId="0" borderId="41" xfId="21" applyNumberFormat="1" applyFill="1" applyBorder="1" applyAlignment="1">
      <alignment horizontal="right" vertical="center"/>
      <protection/>
    </xf>
    <xf numFmtId="0" fontId="0" fillId="0" borderId="69" xfId="0" applyFill="1" applyBorder="1" applyAlignment="1">
      <alignment horizontal="right" vertical="center"/>
    </xf>
    <xf numFmtId="0" fontId="0" fillId="0" borderId="42" xfId="21" applyFill="1" applyBorder="1" applyAlignment="1">
      <alignment horizontal="right" vertical="center"/>
      <protection/>
    </xf>
    <xf numFmtId="0" fontId="0" fillId="0" borderId="70" xfId="0" applyFill="1" applyBorder="1" applyAlignment="1">
      <alignment horizontal="right" vertical="center"/>
    </xf>
    <xf numFmtId="0" fontId="0" fillId="0" borderId="50" xfId="21" applyFill="1" applyBorder="1" applyAlignment="1">
      <alignment horizontal="right" vertical="center"/>
      <protection/>
    </xf>
    <xf numFmtId="0" fontId="0" fillId="0" borderId="73" xfId="21" applyFill="1" applyBorder="1" applyAlignment="1">
      <alignment horizontal="right" vertical="center"/>
      <protection/>
    </xf>
    <xf numFmtId="0" fontId="0" fillId="0" borderId="50" xfId="21" applyFont="1" applyFill="1" applyBorder="1" applyAlignment="1">
      <alignment horizontal="right" vertical="center"/>
      <protection/>
    </xf>
    <xf numFmtId="0" fontId="0" fillId="0" borderId="73" xfId="21" applyFont="1" applyFill="1" applyBorder="1" applyAlignment="1">
      <alignment horizontal="right" vertical="center"/>
      <protection/>
    </xf>
    <xf numFmtId="0" fontId="0" fillId="0" borderId="43" xfId="21" applyFont="1" applyFill="1" applyBorder="1" applyAlignment="1">
      <alignment horizontal="right" vertical="center"/>
      <protection/>
    </xf>
    <xf numFmtId="0" fontId="0" fillId="0" borderId="81" xfId="21" applyFont="1" applyFill="1" applyBorder="1" applyAlignment="1">
      <alignment horizontal="right" vertical="center"/>
      <protection/>
    </xf>
    <xf numFmtId="0" fontId="0" fillId="0" borderId="82" xfId="21" applyFont="1" applyFill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7" fillId="0" borderId="19" xfId="21" applyFont="1" applyFill="1" applyBorder="1" applyAlignment="1">
      <alignment horizontal="left"/>
      <protection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0" fillId="0" borderId="78" xfId="21" applyFill="1" applyBorder="1" applyAlignment="1">
      <alignment horizontal="right" vertical="center"/>
      <protection/>
    </xf>
    <xf numFmtId="0" fontId="0" fillId="0" borderId="79" xfId="0" applyFill="1" applyBorder="1" applyAlignment="1">
      <alignment horizontal="right" vertical="center"/>
    </xf>
    <xf numFmtId="178" fontId="3" fillId="0" borderId="46" xfId="21" applyNumberFormat="1" applyFont="1" applyFill="1" applyBorder="1" applyAlignment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0" fillId="0" borderId="59" xfId="21" applyFont="1" applyFill="1" applyBorder="1" applyAlignment="1">
      <alignment horizontal="right" vertical="center"/>
      <protection/>
    </xf>
    <xf numFmtId="0" fontId="0" fillId="0" borderId="84" xfId="0" applyBorder="1" applyAlignment="1">
      <alignment horizontal="right" vertical="center"/>
    </xf>
    <xf numFmtId="0" fontId="0" fillId="0" borderId="72" xfId="21" applyFont="1" applyBorder="1" applyAlignment="1">
      <alignment horizontal="center" vertical="center"/>
      <protection/>
    </xf>
    <xf numFmtId="0" fontId="0" fillId="0" borderId="73" xfId="21" applyBorder="1" applyAlignment="1">
      <alignment horizontal="center" vertical="center"/>
      <protection/>
    </xf>
    <xf numFmtId="0" fontId="13" fillId="0" borderId="72" xfId="21" applyFont="1" applyBorder="1" applyAlignment="1">
      <alignment horizontal="center" vertical="center"/>
      <protection/>
    </xf>
    <xf numFmtId="0" fontId="0" fillId="0" borderId="85" xfId="16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57" xfId="21" applyFont="1" applyFill="1" applyBorder="1" applyAlignment="1">
      <alignment horizontal="right" vertical="center"/>
      <protection/>
    </xf>
    <xf numFmtId="0" fontId="0" fillId="0" borderId="0" xfId="21" applyFont="1" applyAlignment="1">
      <alignment/>
      <protection/>
    </xf>
    <xf numFmtId="0" fontId="3" fillId="0" borderId="0" xfId="21" applyFont="1" applyFill="1" applyAlignment="1">
      <alignment/>
      <protection/>
    </xf>
    <xf numFmtId="0" fontId="0" fillId="0" borderId="86" xfId="21" applyFill="1" applyBorder="1" applyAlignment="1">
      <alignment horizontal="left" vertical="center"/>
      <protection/>
    </xf>
    <xf numFmtId="0" fontId="0" fillId="0" borderId="41" xfId="21" applyFill="1" applyBorder="1" applyAlignment="1">
      <alignment horizontal="right" vertical="center"/>
      <protection/>
    </xf>
    <xf numFmtId="0" fontId="0" fillId="0" borderId="87" xfId="21" applyFill="1" applyBorder="1" applyAlignment="1">
      <alignment horizontal="right" vertical="center"/>
      <protection/>
    </xf>
    <xf numFmtId="0" fontId="0" fillId="0" borderId="62" xfId="21" applyFill="1" applyBorder="1" applyAlignment="1">
      <alignment horizontal="right" vertical="center"/>
      <protection/>
    </xf>
    <xf numFmtId="0" fontId="6" fillId="0" borderId="5" xfId="21" applyFont="1" applyFill="1" applyBorder="1" applyAlignment="1">
      <alignment horizontal="center"/>
      <protection/>
    </xf>
    <xf numFmtId="0" fontId="0" fillId="0" borderId="77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68" xfId="21" applyBorder="1" applyAlignment="1">
      <alignment horizontal="center" vertical="center"/>
      <protection/>
    </xf>
    <xf numFmtId="0" fontId="0" fillId="0" borderId="69" xfId="21" applyBorder="1" applyAlignment="1">
      <alignment horizontal="center" vertical="center"/>
      <protection/>
    </xf>
    <xf numFmtId="0" fontId="0" fillId="0" borderId="70" xfId="2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left"/>
      <protection/>
    </xf>
    <xf numFmtId="0" fontId="7" fillId="2" borderId="88" xfId="0" applyFont="1" applyFill="1" applyBorder="1" applyAlignment="1">
      <alignment horizontal="left"/>
    </xf>
    <xf numFmtId="0" fontId="7" fillId="2" borderId="89" xfId="0" applyFont="1" applyFill="1" applyBorder="1" applyAlignment="1">
      <alignment horizontal="left"/>
    </xf>
    <xf numFmtId="0" fontId="0" fillId="0" borderId="90" xfId="21" applyFont="1" applyFill="1" applyBorder="1" applyAlignment="1">
      <alignment horizontal="center"/>
      <protection/>
    </xf>
    <xf numFmtId="0" fontId="0" fillId="0" borderId="90" xfId="2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left" vertical="center"/>
      <protection/>
    </xf>
    <xf numFmtId="0" fontId="0" fillId="0" borderId="31" xfId="21" applyFont="1" applyFill="1" applyBorder="1" applyAlignment="1">
      <alignment horizontal="left" vertical="center"/>
      <protection/>
    </xf>
    <xf numFmtId="0" fontId="0" fillId="0" borderId="42" xfId="21" applyFont="1" applyFill="1" applyBorder="1" applyAlignment="1">
      <alignment horizontal="right" vertical="center"/>
      <protection/>
    </xf>
    <xf numFmtId="0" fontId="0" fillId="0" borderId="70" xfId="21" applyFont="1" applyFill="1" applyBorder="1" applyAlignment="1">
      <alignment horizontal="right" vertical="center"/>
      <protection/>
    </xf>
    <xf numFmtId="0" fontId="0" fillId="0" borderId="41" xfId="21" applyFont="1" applyFill="1" applyBorder="1" applyAlignment="1">
      <alignment horizontal="right" vertical="center"/>
      <protection/>
    </xf>
    <xf numFmtId="0" fontId="0" fillId="0" borderId="69" xfId="21" applyFont="1" applyFill="1" applyBorder="1" applyAlignment="1">
      <alignment horizontal="right" vertical="center"/>
      <protection/>
    </xf>
    <xf numFmtId="0" fontId="0" fillId="0" borderId="47" xfId="2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小児科繁用薬剤 ver.３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142875</xdr:rowOff>
    </xdr:from>
    <xdr:to>
      <xdr:col>6</xdr:col>
      <xdr:colOff>733425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86425" y="1495425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247650</xdr:colOff>
      <xdr:row>4</xdr:row>
      <xdr:rowOff>152400</xdr:rowOff>
    </xdr:from>
    <xdr:to>
      <xdr:col>7</xdr:col>
      <xdr:colOff>57150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15025" y="1276350"/>
          <a:ext cx="561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  <xdr:twoCellAnchor>
    <xdr:from>
      <xdr:col>6</xdr:col>
      <xdr:colOff>57150</xdr:colOff>
      <xdr:row>36</xdr:row>
      <xdr:rowOff>152400</xdr:rowOff>
    </xdr:from>
    <xdr:to>
      <xdr:col>6</xdr:col>
      <xdr:colOff>666750</xdr:colOff>
      <xdr:row>38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24525" y="72580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276225</xdr:colOff>
      <xdr:row>35</xdr:row>
      <xdr:rowOff>152400</xdr:rowOff>
    </xdr:from>
    <xdr:to>
      <xdr:col>7</xdr:col>
      <xdr:colOff>190500</xdr:colOff>
      <xdr:row>38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43600" y="7029450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142875</xdr:rowOff>
    </xdr:from>
    <xdr:to>
      <xdr:col>7</xdr:col>
      <xdr:colOff>95250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57825" y="103822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152400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76900" y="809625"/>
          <a:ext cx="666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  <xdr:twoCellAnchor>
    <xdr:from>
      <xdr:col>5</xdr:col>
      <xdr:colOff>57150</xdr:colOff>
      <xdr:row>34</xdr:row>
      <xdr:rowOff>152400</xdr:rowOff>
    </xdr:from>
    <xdr:to>
      <xdr:col>7</xdr:col>
      <xdr:colOff>133350</xdr:colOff>
      <xdr:row>36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95925" y="6800850"/>
          <a:ext cx="1304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5</xdr:col>
      <xdr:colOff>276225</xdr:colOff>
      <xdr:row>33</xdr:row>
      <xdr:rowOff>152400</xdr:rowOff>
    </xdr:from>
    <xdr:to>
      <xdr:col>6</xdr:col>
      <xdr:colOff>190500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0" y="6572250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142875</xdr:rowOff>
    </xdr:from>
    <xdr:to>
      <xdr:col>6</xdr:col>
      <xdr:colOff>733425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86425" y="1266825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247650</xdr:colOff>
      <xdr:row>3</xdr:row>
      <xdr:rowOff>152400</xdr:rowOff>
    </xdr:from>
    <xdr:to>
      <xdr:col>7</xdr:col>
      <xdr:colOff>57150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15025" y="1047750"/>
          <a:ext cx="561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  <xdr:twoCellAnchor>
    <xdr:from>
      <xdr:col>6</xdr:col>
      <xdr:colOff>57150</xdr:colOff>
      <xdr:row>35</xdr:row>
      <xdr:rowOff>152400</xdr:rowOff>
    </xdr:from>
    <xdr:to>
      <xdr:col>6</xdr:col>
      <xdr:colOff>666750</xdr:colOff>
      <xdr:row>37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24525" y="7029450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276225</xdr:colOff>
      <xdr:row>34</xdr:row>
      <xdr:rowOff>152400</xdr:rowOff>
    </xdr:from>
    <xdr:to>
      <xdr:col>7</xdr:col>
      <xdr:colOff>190500</xdr:colOff>
      <xdr:row>37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43600" y="6800850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Y54"/>
  <sheetViews>
    <sheetView tabSelected="1" zoomScale="70" zoomScaleNormal="70" workbookViewId="0" topLeftCell="A19">
      <selection activeCell="B35" sqref="B35:G35"/>
    </sheetView>
  </sheetViews>
  <sheetFormatPr defaultColWidth="9.00390625" defaultRowHeight="13.5"/>
  <cols>
    <col min="1" max="1" width="3.00390625" style="163" bestFit="1" customWidth="1"/>
    <col min="2" max="2" width="23.875" style="7" bestFit="1" customWidth="1"/>
    <col min="3" max="3" width="5.25390625" style="2" bestFit="1" customWidth="1"/>
    <col min="4" max="4" width="7.25390625" style="2" bestFit="1" customWidth="1"/>
    <col min="5" max="5" width="13.125" style="2" bestFit="1" customWidth="1"/>
    <col min="6" max="6" width="21.875" style="2" bestFit="1" customWidth="1"/>
    <col min="7" max="7" width="9.875" style="2" customWidth="1"/>
    <col min="8" max="8" width="6.25390625" style="2" bestFit="1" customWidth="1"/>
    <col min="9" max="23" width="5.625" style="2" customWidth="1"/>
    <col min="25" max="25" width="5.75390625" style="2" bestFit="1" customWidth="1"/>
    <col min="26" max="16384" width="9.00390625" style="2" customWidth="1"/>
  </cols>
  <sheetData>
    <row r="1" spans="2:25" ht="34.5" customHeight="1">
      <c r="B1" s="149" t="s">
        <v>0</v>
      </c>
      <c r="C1" s="1"/>
      <c r="D1" s="1"/>
      <c r="E1" s="1"/>
      <c r="F1" s="1"/>
      <c r="G1" s="183" t="s">
        <v>127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Y1" s="4"/>
    </row>
    <row r="2" spans="2:25" ht="18" customHeight="1">
      <c r="B2" s="150" t="s">
        <v>122</v>
      </c>
      <c r="C2" s="5"/>
      <c r="D2" s="5"/>
      <c r="E2" s="5"/>
      <c r="F2" s="6"/>
      <c r="H2" s="151" t="s">
        <v>123</v>
      </c>
      <c r="S2" s="167" t="s">
        <v>194</v>
      </c>
      <c r="T2" s="3" t="s">
        <v>195</v>
      </c>
      <c r="Y2" s="4"/>
    </row>
    <row r="3" spans="2:25" ht="18" customHeight="1">
      <c r="B3" s="150"/>
      <c r="C3" s="5"/>
      <c r="D3" s="5"/>
      <c r="E3" s="5"/>
      <c r="F3" s="6"/>
      <c r="H3" s="151"/>
      <c r="S3" s="167" t="s">
        <v>171</v>
      </c>
      <c r="T3" s="3" t="s">
        <v>153</v>
      </c>
      <c r="Y3" s="4"/>
    </row>
    <row r="4" spans="2:25" ht="18" customHeight="1" thickBot="1">
      <c r="B4" s="150"/>
      <c r="C4" s="5"/>
      <c r="D4" s="5"/>
      <c r="E4" s="5"/>
      <c r="F4" s="6"/>
      <c r="H4" s="151"/>
      <c r="T4" s="3" t="s">
        <v>1</v>
      </c>
      <c r="Y4" s="4"/>
    </row>
    <row r="5" spans="6:25" ht="18" thickBot="1">
      <c r="F5" s="6"/>
      <c r="H5" s="198" t="s">
        <v>2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Y5" s="4"/>
    </row>
    <row r="6" spans="2:25" ht="13.5">
      <c r="B6" s="213" t="s">
        <v>3</v>
      </c>
      <c r="C6" s="185" t="s">
        <v>4</v>
      </c>
      <c r="D6" s="186"/>
      <c r="E6" s="223" t="s">
        <v>124</v>
      </c>
      <c r="F6" s="205" t="s">
        <v>5</v>
      </c>
      <c r="G6" s="215"/>
      <c r="H6" s="8" t="s">
        <v>6</v>
      </c>
      <c r="I6" s="9" t="s">
        <v>7</v>
      </c>
      <c r="J6" s="10" t="s">
        <v>8</v>
      </c>
      <c r="K6" s="11" t="s">
        <v>9</v>
      </c>
      <c r="L6" s="9" t="s">
        <v>172</v>
      </c>
      <c r="M6" s="9" t="s">
        <v>10</v>
      </c>
      <c r="N6" s="9" t="s">
        <v>11</v>
      </c>
      <c r="O6" s="9" t="s">
        <v>12</v>
      </c>
      <c r="P6" s="9" t="s">
        <v>13</v>
      </c>
      <c r="Q6" s="10" t="s">
        <v>14</v>
      </c>
      <c r="R6" s="11" t="s">
        <v>15</v>
      </c>
      <c r="S6" s="9" t="s">
        <v>16</v>
      </c>
      <c r="T6" s="9" t="s">
        <v>17</v>
      </c>
      <c r="U6" s="9" t="s">
        <v>18</v>
      </c>
      <c r="V6" s="9" t="s">
        <v>19</v>
      </c>
      <c r="W6" s="12" t="s">
        <v>20</v>
      </c>
      <c r="Y6" s="4"/>
    </row>
    <row r="7" spans="2:25" ht="14.25" thickBot="1">
      <c r="B7" s="214"/>
      <c r="C7" s="187"/>
      <c r="D7" s="188"/>
      <c r="E7" s="206"/>
      <c r="F7" s="206"/>
      <c r="G7" s="216"/>
      <c r="H7" s="13">
        <v>4</v>
      </c>
      <c r="I7" s="14">
        <v>6</v>
      </c>
      <c r="J7" s="15">
        <v>8</v>
      </c>
      <c r="K7" s="16">
        <v>10</v>
      </c>
      <c r="L7" s="14">
        <v>11</v>
      </c>
      <c r="M7" s="14">
        <v>12</v>
      </c>
      <c r="N7" s="14">
        <v>14</v>
      </c>
      <c r="O7" s="14">
        <v>16</v>
      </c>
      <c r="P7" s="14">
        <v>17</v>
      </c>
      <c r="Q7" s="15">
        <v>19</v>
      </c>
      <c r="R7" s="16">
        <v>21</v>
      </c>
      <c r="S7" s="14">
        <v>24</v>
      </c>
      <c r="T7" s="14">
        <v>26</v>
      </c>
      <c r="U7" s="14">
        <v>29</v>
      </c>
      <c r="V7" s="14">
        <v>32</v>
      </c>
      <c r="W7" s="17">
        <v>38</v>
      </c>
      <c r="Y7" s="4"/>
    </row>
    <row r="8" spans="1:25" ht="14.25">
      <c r="A8" s="165" t="s">
        <v>173</v>
      </c>
      <c r="B8" s="18" t="s">
        <v>174</v>
      </c>
      <c r="C8" s="19">
        <v>200</v>
      </c>
      <c r="D8" s="20" t="s">
        <v>175</v>
      </c>
      <c r="E8" s="133" t="s">
        <v>176</v>
      </c>
      <c r="F8" s="134" t="s">
        <v>177</v>
      </c>
      <c r="G8" s="135" t="s">
        <v>24</v>
      </c>
      <c r="H8" s="21">
        <f aca="true" t="shared" si="0" ref="H8:S8">50*$A7:$IV7/200</f>
        <v>1</v>
      </c>
      <c r="I8" s="22">
        <f t="shared" si="0"/>
        <v>1.5</v>
      </c>
      <c r="J8" s="23">
        <f t="shared" si="0"/>
        <v>2</v>
      </c>
      <c r="K8" s="24">
        <f t="shared" si="0"/>
        <v>2.5</v>
      </c>
      <c r="L8" s="22">
        <f t="shared" si="0"/>
        <v>2.75</v>
      </c>
      <c r="M8" s="22">
        <f t="shared" si="0"/>
        <v>3</v>
      </c>
      <c r="N8" s="22">
        <f t="shared" si="0"/>
        <v>3.5</v>
      </c>
      <c r="O8" s="22">
        <f t="shared" si="0"/>
        <v>4</v>
      </c>
      <c r="P8" s="22">
        <f t="shared" si="0"/>
        <v>4.25</v>
      </c>
      <c r="Q8" s="23">
        <f t="shared" si="0"/>
        <v>4.75</v>
      </c>
      <c r="R8" s="24">
        <f t="shared" si="0"/>
        <v>5.25</v>
      </c>
      <c r="S8" s="22">
        <f t="shared" si="0"/>
        <v>6</v>
      </c>
      <c r="T8" s="22">
        <v>6</v>
      </c>
      <c r="U8" s="22">
        <v>6</v>
      </c>
      <c r="V8" s="22">
        <v>6</v>
      </c>
      <c r="W8" s="25">
        <v>6</v>
      </c>
      <c r="X8" s="2"/>
      <c r="Y8" s="3"/>
    </row>
    <row r="9" spans="2:25" ht="14.25">
      <c r="B9" s="26" t="s">
        <v>25</v>
      </c>
      <c r="C9" s="19">
        <v>100</v>
      </c>
      <c r="D9" s="20" t="s">
        <v>26</v>
      </c>
      <c r="E9" s="133" t="s">
        <v>27</v>
      </c>
      <c r="F9" s="134" t="s">
        <v>28</v>
      </c>
      <c r="G9" s="135" t="s">
        <v>29</v>
      </c>
      <c r="H9" s="27">
        <f aca="true" t="shared" si="1" ref="H9:T9">15*$A7:$IV7/100</f>
        <v>0.6</v>
      </c>
      <c r="I9" s="28">
        <f t="shared" si="1"/>
        <v>0.9</v>
      </c>
      <c r="J9" s="29">
        <f t="shared" si="1"/>
        <v>1.2</v>
      </c>
      <c r="K9" s="30">
        <f t="shared" si="1"/>
        <v>1.5</v>
      </c>
      <c r="L9" s="28">
        <f t="shared" si="1"/>
        <v>1.65</v>
      </c>
      <c r="M9" s="28">
        <f t="shared" si="1"/>
        <v>1.8</v>
      </c>
      <c r="N9" s="28">
        <f t="shared" si="1"/>
        <v>2.1</v>
      </c>
      <c r="O9" s="28">
        <f t="shared" si="1"/>
        <v>2.4</v>
      </c>
      <c r="P9" s="28">
        <f t="shared" si="1"/>
        <v>2.55</v>
      </c>
      <c r="Q9" s="29">
        <f t="shared" si="1"/>
        <v>2.85</v>
      </c>
      <c r="R9" s="30">
        <f t="shared" si="1"/>
        <v>3.15</v>
      </c>
      <c r="S9" s="28">
        <f t="shared" si="1"/>
        <v>3.6</v>
      </c>
      <c r="T9" s="28">
        <f t="shared" si="1"/>
        <v>3.9</v>
      </c>
      <c r="U9" s="28">
        <v>4</v>
      </c>
      <c r="V9" s="28">
        <v>4</v>
      </c>
      <c r="W9" s="31">
        <v>4</v>
      </c>
      <c r="X9" s="2"/>
      <c r="Y9" s="3"/>
    </row>
    <row r="10" spans="2:25" ht="14.25">
      <c r="B10" s="32" t="s">
        <v>116</v>
      </c>
      <c r="C10" s="33">
        <v>100</v>
      </c>
      <c r="D10" s="20" t="s">
        <v>34</v>
      </c>
      <c r="E10" s="133" t="s">
        <v>132</v>
      </c>
      <c r="F10" s="136"/>
      <c r="G10" s="135" t="s">
        <v>32</v>
      </c>
      <c r="H10" s="21">
        <f aca="true" t="shared" si="2" ref="H10:W10">40*$A7:$IV7/100</f>
        <v>1.6</v>
      </c>
      <c r="I10" s="22">
        <f t="shared" si="2"/>
        <v>2.4</v>
      </c>
      <c r="J10" s="23">
        <f t="shared" si="2"/>
        <v>3.2</v>
      </c>
      <c r="K10" s="24">
        <f t="shared" si="2"/>
        <v>4</v>
      </c>
      <c r="L10" s="22">
        <f t="shared" si="2"/>
        <v>4.4</v>
      </c>
      <c r="M10" s="22">
        <f t="shared" si="2"/>
        <v>4.8</v>
      </c>
      <c r="N10" s="22">
        <f t="shared" si="2"/>
        <v>5.6</v>
      </c>
      <c r="O10" s="22">
        <f t="shared" si="2"/>
        <v>6.4</v>
      </c>
      <c r="P10" s="22">
        <f t="shared" si="2"/>
        <v>6.8</v>
      </c>
      <c r="Q10" s="23">
        <f t="shared" si="2"/>
        <v>7.6</v>
      </c>
      <c r="R10" s="24">
        <f t="shared" si="2"/>
        <v>8.4</v>
      </c>
      <c r="S10" s="22">
        <f t="shared" si="2"/>
        <v>9.6</v>
      </c>
      <c r="T10" s="22">
        <f t="shared" si="2"/>
        <v>10.4</v>
      </c>
      <c r="U10" s="22">
        <f t="shared" si="2"/>
        <v>11.6</v>
      </c>
      <c r="V10" s="22">
        <f t="shared" si="2"/>
        <v>12.8</v>
      </c>
      <c r="W10" s="34">
        <f t="shared" si="2"/>
        <v>15.2</v>
      </c>
      <c r="X10" s="2"/>
      <c r="Y10" s="3"/>
    </row>
    <row r="11" spans="2:25" ht="14.25">
      <c r="B11" s="26" t="s">
        <v>33</v>
      </c>
      <c r="C11" s="19">
        <v>100</v>
      </c>
      <c r="D11" s="20" t="s">
        <v>34</v>
      </c>
      <c r="E11" s="133" t="s">
        <v>35</v>
      </c>
      <c r="F11" s="134" t="s">
        <v>36</v>
      </c>
      <c r="G11" s="135" t="s">
        <v>37</v>
      </c>
      <c r="H11" s="27">
        <f aca="true" t="shared" si="3" ref="H11:W11">10*$A7:$IV7/100</f>
        <v>0.4</v>
      </c>
      <c r="I11" s="28">
        <f t="shared" si="3"/>
        <v>0.6</v>
      </c>
      <c r="J11" s="29">
        <f t="shared" si="3"/>
        <v>0.8</v>
      </c>
      <c r="K11" s="30">
        <f t="shared" si="3"/>
        <v>1</v>
      </c>
      <c r="L11" s="28">
        <f t="shared" si="3"/>
        <v>1.1</v>
      </c>
      <c r="M11" s="28">
        <f t="shared" si="3"/>
        <v>1.2</v>
      </c>
      <c r="N11" s="28">
        <f t="shared" si="3"/>
        <v>1.4</v>
      </c>
      <c r="O11" s="28">
        <f t="shared" si="3"/>
        <v>1.6</v>
      </c>
      <c r="P11" s="28">
        <f t="shared" si="3"/>
        <v>1.7</v>
      </c>
      <c r="Q11" s="29">
        <f t="shared" si="3"/>
        <v>1.9</v>
      </c>
      <c r="R11" s="30">
        <f t="shared" si="3"/>
        <v>2.1</v>
      </c>
      <c r="S11" s="28">
        <f t="shared" si="3"/>
        <v>2.4</v>
      </c>
      <c r="T11" s="28">
        <f t="shared" si="3"/>
        <v>2.6</v>
      </c>
      <c r="U11" s="28">
        <f t="shared" si="3"/>
        <v>2.9</v>
      </c>
      <c r="V11" s="28">
        <f t="shared" si="3"/>
        <v>3.2</v>
      </c>
      <c r="W11" s="31">
        <f t="shared" si="3"/>
        <v>3.8</v>
      </c>
      <c r="X11" s="2"/>
      <c r="Y11" s="3"/>
    </row>
    <row r="12" spans="2:25" ht="14.25">
      <c r="B12" s="32" t="s">
        <v>38</v>
      </c>
      <c r="C12" s="19">
        <v>200</v>
      </c>
      <c r="D12" s="20" t="s">
        <v>39</v>
      </c>
      <c r="E12" s="133" t="s">
        <v>40</v>
      </c>
      <c r="F12" s="134" t="s">
        <v>133</v>
      </c>
      <c r="G12" s="135" t="s">
        <v>41</v>
      </c>
      <c r="H12" s="27">
        <f aca="true" t="shared" si="4" ref="H12:W12">50*$A7:$IV7/200</f>
        <v>1</v>
      </c>
      <c r="I12" s="28">
        <f t="shared" si="4"/>
        <v>1.5</v>
      </c>
      <c r="J12" s="29">
        <f t="shared" si="4"/>
        <v>2</v>
      </c>
      <c r="K12" s="30">
        <f t="shared" si="4"/>
        <v>2.5</v>
      </c>
      <c r="L12" s="28">
        <f t="shared" si="4"/>
        <v>2.75</v>
      </c>
      <c r="M12" s="28">
        <f t="shared" si="4"/>
        <v>3</v>
      </c>
      <c r="N12" s="28">
        <f t="shared" si="4"/>
        <v>3.5</v>
      </c>
      <c r="O12" s="28">
        <f t="shared" si="4"/>
        <v>4</v>
      </c>
      <c r="P12" s="28">
        <f t="shared" si="4"/>
        <v>4.25</v>
      </c>
      <c r="Q12" s="29">
        <f t="shared" si="4"/>
        <v>4.75</v>
      </c>
      <c r="R12" s="30">
        <f t="shared" si="4"/>
        <v>5.25</v>
      </c>
      <c r="S12" s="28">
        <f t="shared" si="4"/>
        <v>6</v>
      </c>
      <c r="T12" s="28">
        <f t="shared" si="4"/>
        <v>6.5</v>
      </c>
      <c r="U12" s="28">
        <f t="shared" si="4"/>
        <v>7.25</v>
      </c>
      <c r="V12" s="28">
        <f t="shared" si="4"/>
        <v>8</v>
      </c>
      <c r="W12" s="31">
        <f t="shared" si="4"/>
        <v>9.5</v>
      </c>
      <c r="X12" s="2"/>
      <c r="Y12" s="3"/>
    </row>
    <row r="13" spans="1:25" ht="14.25">
      <c r="A13" s="165" t="s">
        <v>194</v>
      </c>
      <c r="B13" s="32" t="s">
        <v>196</v>
      </c>
      <c r="C13" s="19">
        <v>100</v>
      </c>
      <c r="D13" s="20" t="s">
        <v>34</v>
      </c>
      <c r="E13" s="133" t="s">
        <v>43</v>
      </c>
      <c r="F13" s="134"/>
      <c r="G13" s="135" t="s">
        <v>32</v>
      </c>
      <c r="H13" s="27">
        <f aca="true" t="shared" si="5" ref="H13:W13">18*$A7:$IV7/100</f>
        <v>0.72</v>
      </c>
      <c r="I13" s="28">
        <f t="shared" si="5"/>
        <v>1.08</v>
      </c>
      <c r="J13" s="29">
        <f t="shared" si="5"/>
        <v>1.44</v>
      </c>
      <c r="K13" s="30">
        <f t="shared" si="5"/>
        <v>1.8</v>
      </c>
      <c r="L13" s="28">
        <f t="shared" si="5"/>
        <v>1.98</v>
      </c>
      <c r="M13" s="28">
        <f t="shared" si="5"/>
        <v>2.16</v>
      </c>
      <c r="N13" s="28">
        <f t="shared" si="5"/>
        <v>2.52</v>
      </c>
      <c r="O13" s="28">
        <f t="shared" si="5"/>
        <v>2.88</v>
      </c>
      <c r="P13" s="28">
        <f t="shared" si="5"/>
        <v>3.06</v>
      </c>
      <c r="Q13" s="29">
        <f t="shared" si="5"/>
        <v>3.42</v>
      </c>
      <c r="R13" s="30">
        <f t="shared" si="5"/>
        <v>3.78</v>
      </c>
      <c r="S13" s="28">
        <f t="shared" si="5"/>
        <v>4.32</v>
      </c>
      <c r="T13" s="28">
        <f t="shared" si="5"/>
        <v>4.68</v>
      </c>
      <c r="U13" s="28">
        <f t="shared" si="5"/>
        <v>5.22</v>
      </c>
      <c r="V13" s="28">
        <f t="shared" si="5"/>
        <v>5.76</v>
      </c>
      <c r="W13" s="31">
        <f t="shared" si="5"/>
        <v>6.84</v>
      </c>
      <c r="X13" s="2"/>
      <c r="Y13" s="3"/>
    </row>
    <row r="14" spans="1:25" ht="14.25">
      <c r="A14" s="165" t="s">
        <v>194</v>
      </c>
      <c r="B14" s="32" t="s">
        <v>197</v>
      </c>
      <c r="C14" s="19">
        <v>100</v>
      </c>
      <c r="D14" s="20" t="s">
        <v>34</v>
      </c>
      <c r="E14" s="133" t="s">
        <v>43</v>
      </c>
      <c r="F14" s="134"/>
      <c r="G14" s="135" t="s">
        <v>45</v>
      </c>
      <c r="H14" s="27">
        <f aca="true" t="shared" si="6" ref="H14:W14">18*$A7:$IV7/100</f>
        <v>0.72</v>
      </c>
      <c r="I14" s="28">
        <f t="shared" si="6"/>
        <v>1.08</v>
      </c>
      <c r="J14" s="29">
        <f t="shared" si="6"/>
        <v>1.44</v>
      </c>
      <c r="K14" s="30">
        <f t="shared" si="6"/>
        <v>1.8</v>
      </c>
      <c r="L14" s="28">
        <f t="shared" si="6"/>
        <v>1.98</v>
      </c>
      <c r="M14" s="28">
        <f t="shared" si="6"/>
        <v>2.16</v>
      </c>
      <c r="N14" s="28">
        <f t="shared" si="6"/>
        <v>2.52</v>
      </c>
      <c r="O14" s="28">
        <f t="shared" si="6"/>
        <v>2.88</v>
      </c>
      <c r="P14" s="28">
        <f t="shared" si="6"/>
        <v>3.06</v>
      </c>
      <c r="Q14" s="29">
        <f t="shared" si="6"/>
        <v>3.42</v>
      </c>
      <c r="R14" s="30">
        <f t="shared" si="6"/>
        <v>3.78</v>
      </c>
      <c r="S14" s="28">
        <f t="shared" si="6"/>
        <v>4.32</v>
      </c>
      <c r="T14" s="28">
        <f t="shared" si="6"/>
        <v>4.68</v>
      </c>
      <c r="U14" s="28">
        <f t="shared" si="6"/>
        <v>5.22</v>
      </c>
      <c r="V14" s="28">
        <f t="shared" si="6"/>
        <v>5.76</v>
      </c>
      <c r="W14" s="31">
        <f t="shared" si="6"/>
        <v>6.84</v>
      </c>
      <c r="X14" s="2"/>
      <c r="Y14" s="3"/>
    </row>
    <row r="15" spans="2:25" ht="14.25">
      <c r="B15" s="32" t="s">
        <v>46</v>
      </c>
      <c r="C15" s="19">
        <v>100</v>
      </c>
      <c r="D15" s="20" t="s">
        <v>47</v>
      </c>
      <c r="E15" s="133" t="s">
        <v>48</v>
      </c>
      <c r="F15" s="134"/>
      <c r="G15" s="135" t="s">
        <v>49</v>
      </c>
      <c r="H15" s="27">
        <f aca="true" t="shared" si="7" ref="H15:W15">40*$A7:$IV7/100</f>
        <v>1.6</v>
      </c>
      <c r="I15" s="28">
        <f t="shared" si="7"/>
        <v>2.4</v>
      </c>
      <c r="J15" s="29">
        <f t="shared" si="7"/>
        <v>3.2</v>
      </c>
      <c r="K15" s="30">
        <f t="shared" si="7"/>
        <v>4</v>
      </c>
      <c r="L15" s="28">
        <f t="shared" si="7"/>
        <v>4.4</v>
      </c>
      <c r="M15" s="28">
        <f t="shared" si="7"/>
        <v>4.8</v>
      </c>
      <c r="N15" s="28">
        <f t="shared" si="7"/>
        <v>5.6</v>
      </c>
      <c r="O15" s="28">
        <f t="shared" si="7"/>
        <v>6.4</v>
      </c>
      <c r="P15" s="28">
        <f t="shared" si="7"/>
        <v>6.8</v>
      </c>
      <c r="Q15" s="29">
        <f t="shared" si="7"/>
        <v>7.6</v>
      </c>
      <c r="R15" s="30">
        <f t="shared" si="7"/>
        <v>8.4</v>
      </c>
      <c r="S15" s="28">
        <f t="shared" si="7"/>
        <v>9.6</v>
      </c>
      <c r="T15" s="28">
        <f t="shared" si="7"/>
        <v>10.4</v>
      </c>
      <c r="U15" s="28">
        <f t="shared" si="7"/>
        <v>11.6</v>
      </c>
      <c r="V15" s="28">
        <f t="shared" si="7"/>
        <v>12.8</v>
      </c>
      <c r="W15" s="31">
        <f t="shared" si="7"/>
        <v>15.2</v>
      </c>
      <c r="X15" s="2"/>
      <c r="Y15" s="3"/>
    </row>
    <row r="16" spans="2:25" ht="14.25">
      <c r="B16" s="32" t="s">
        <v>178</v>
      </c>
      <c r="C16" s="19">
        <v>400</v>
      </c>
      <c r="D16" s="20" t="s">
        <v>175</v>
      </c>
      <c r="E16" s="134" t="s">
        <v>179</v>
      </c>
      <c r="F16" s="134"/>
      <c r="G16" s="135" t="s">
        <v>50</v>
      </c>
      <c r="H16" s="27">
        <f aca="true" t="shared" si="8" ref="H16:W16">120*$A7:$IV7/400</f>
        <v>1.2</v>
      </c>
      <c r="I16" s="28">
        <f t="shared" si="8"/>
        <v>1.8</v>
      </c>
      <c r="J16" s="29">
        <f t="shared" si="8"/>
        <v>2.4</v>
      </c>
      <c r="K16" s="30">
        <f t="shared" si="8"/>
        <v>3</v>
      </c>
      <c r="L16" s="28">
        <f t="shared" si="8"/>
        <v>3.3</v>
      </c>
      <c r="M16" s="28">
        <f t="shared" si="8"/>
        <v>3.6</v>
      </c>
      <c r="N16" s="28">
        <f t="shared" si="8"/>
        <v>4.2</v>
      </c>
      <c r="O16" s="28">
        <f t="shared" si="8"/>
        <v>4.8</v>
      </c>
      <c r="P16" s="28">
        <f t="shared" si="8"/>
        <v>5.1</v>
      </c>
      <c r="Q16" s="29">
        <f t="shared" si="8"/>
        <v>5.7</v>
      </c>
      <c r="R16" s="30">
        <f t="shared" si="8"/>
        <v>6.3</v>
      </c>
      <c r="S16" s="28">
        <f t="shared" si="8"/>
        <v>7.2</v>
      </c>
      <c r="T16" s="28">
        <f t="shared" si="8"/>
        <v>7.8</v>
      </c>
      <c r="U16" s="28">
        <f t="shared" si="8"/>
        <v>8.7</v>
      </c>
      <c r="V16" s="28">
        <f t="shared" si="8"/>
        <v>9.6</v>
      </c>
      <c r="W16" s="31">
        <f t="shared" si="8"/>
        <v>11.4</v>
      </c>
      <c r="X16" s="2"/>
      <c r="Y16" s="3"/>
    </row>
    <row r="17" spans="2:25" ht="14.25">
      <c r="B17" s="26" t="s">
        <v>180</v>
      </c>
      <c r="C17" s="19">
        <v>200</v>
      </c>
      <c r="D17" s="20" t="s">
        <v>175</v>
      </c>
      <c r="E17" s="133" t="s">
        <v>181</v>
      </c>
      <c r="F17" s="134"/>
      <c r="G17" s="135" t="s">
        <v>49</v>
      </c>
      <c r="H17" s="35">
        <f aca="true" t="shared" si="9" ref="H17:W17">40*$A7:$IV7/200</f>
        <v>0.8</v>
      </c>
      <c r="I17" s="22">
        <f t="shared" si="9"/>
        <v>1.2</v>
      </c>
      <c r="J17" s="23">
        <f t="shared" si="9"/>
        <v>1.6</v>
      </c>
      <c r="K17" s="36">
        <f t="shared" si="9"/>
        <v>2</v>
      </c>
      <c r="L17" s="22">
        <f t="shared" si="9"/>
        <v>2.2</v>
      </c>
      <c r="M17" s="22">
        <f t="shared" si="9"/>
        <v>2.4</v>
      </c>
      <c r="N17" s="22">
        <f t="shared" si="9"/>
        <v>2.8</v>
      </c>
      <c r="O17" s="22">
        <f t="shared" si="9"/>
        <v>3.2</v>
      </c>
      <c r="P17" s="22">
        <f t="shared" si="9"/>
        <v>3.4</v>
      </c>
      <c r="Q17" s="23">
        <f t="shared" si="9"/>
        <v>3.8</v>
      </c>
      <c r="R17" s="36">
        <f t="shared" si="9"/>
        <v>4.2</v>
      </c>
      <c r="S17" s="22">
        <f t="shared" si="9"/>
        <v>4.8</v>
      </c>
      <c r="T17" s="22">
        <f t="shared" si="9"/>
        <v>5.2</v>
      </c>
      <c r="U17" s="22">
        <f t="shared" si="9"/>
        <v>5.8</v>
      </c>
      <c r="V17" s="22">
        <f t="shared" si="9"/>
        <v>6.4</v>
      </c>
      <c r="W17" s="34">
        <f t="shared" si="9"/>
        <v>7.6</v>
      </c>
      <c r="X17" s="2"/>
      <c r="Y17" s="3"/>
    </row>
    <row r="18" spans="2:25" ht="14.25">
      <c r="B18" s="217" t="s">
        <v>51</v>
      </c>
      <c r="C18" s="218">
        <v>20</v>
      </c>
      <c r="D18" s="219" t="s">
        <v>52</v>
      </c>
      <c r="E18" s="203" t="s">
        <v>53</v>
      </c>
      <c r="F18" s="211"/>
      <c r="G18" s="195" t="s">
        <v>54</v>
      </c>
      <c r="H18" s="35">
        <f aca="true" t="shared" si="10" ref="H18:W18">4*$A7:$IV7/20</f>
        <v>0.8</v>
      </c>
      <c r="I18" s="22">
        <f t="shared" si="10"/>
        <v>1.2</v>
      </c>
      <c r="J18" s="23">
        <f t="shared" si="10"/>
        <v>1.6</v>
      </c>
      <c r="K18" s="36">
        <f t="shared" si="10"/>
        <v>2</v>
      </c>
      <c r="L18" s="22">
        <f t="shared" si="10"/>
        <v>2.2</v>
      </c>
      <c r="M18" s="22">
        <f t="shared" si="10"/>
        <v>2.4</v>
      </c>
      <c r="N18" s="22">
        <f t="shared" si="10"/>
        <v>2.8</v>
      </c>
      <c r="O18" s="22">
        <f t="shared" si="10"/>
        <v>3.2</v>
      </c>
      <c r="P18" s="22">
        <f t="shared" si="10"/>
        <v>3.4</v>
      </c>
      <c r="Q18" s="23">
        <f t="shared" si="10"/>
        <v>3.8</v>
      </c>
      <c r="R18" s="36">
        <f t="shared" si="10"/>
        <v>4.2</v>
      </c>
      <c r="S18" s="22">
        <f t="shared" si="10"/>
        <v>4.8</v>
      </c>
      <c r="T18" s="22">
        <f t="shared" si="10"/>
        <v>5.2</v>
      </c>
      <c r="U18" s="22">
        <f t="shared" si="10"/>
        <v>5.8</v>
      </c>
      <c r="V18" s="22">
        <f t="shared" si="10"/>
        <v>6.4</v>
      </c>
      <c r="W18" s="34">
        <f t="shared" si="10"/>
        <v>7.6</v>
      </c>
      <c r="X18" s="2"/>
      <c r="Y18" s="3"/>
    </row>
    <row r="19" spans="2:25" ht="13.5">
      <c r="B19" s="217"/>
      <c r="C19" s="218"/>
      <c r="D19" s="219"/>
      <c r="E19" s="203"/>
      <c r="F19" s="211"/>
      <c r="G19" s="195"/>
      <c r="H19" s="192" t="s">
        <v>55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4"/>
      <c r="X19" s="2"/>
      <c r="Y19" s="3"/>
    </row>
    <row r="20" spans="2:25" ht="14.25">
      <c r="B20" s="26" t="s">
        <v>56</v>
      </c>
      <c r="C20" s="19">
        <v>200</v>
      </c>
      <c r="D20" s="20" t="s">
        <v>57</v>
      </c>
      <c r="E20" s="133" t="s">
        <v>58</v>
      </c>
      <c r="F20" s="134"/>
      <c r="G20" s="135" t="s">
        <v>32</v>
      </c>
      <c r="H20" s="21">
        <f aca="true" t="shared" si="11" ref="H20:W20">30*$A7:$IV7/200</f>
        <v>0.6</v>
      </c>
      <c r="I20" s="22">
        <f t="shared" si="11"/>
        <v>0.9</v>
      </c>
      <c r="J20" s="23">
        <f t="shared" si="11"/>
        <v>1.2</v>
      </c>
      <c r="K20" s="24">
        <f t="shared" si="11"/>
        <v>1.5</v>
      </c>
      <c r="L20" s="22">
        <f t="shared" si="11"/>
        <v>1.65</v>
      </c>
      <c r="M20" s="22">
        <f t="shared" si="11"/>
        <v>1.8</v>
      </c>
      <c r="N20" s="22">
        <f t="shared" si="11"/>
        <v>2.1</v>
      </c>
      <c r="O20" s="22">
        <f t="shared" si="11"/>
        <v>2.4</v>
      </c>
      <c r="P20" s="22">
        <f t="shared" si="11"/>
        <v>2.55</v>
      </c>
      <c r="Q20" s="23">
        <f t="shared" si="11"/>
        <v>2.85</v>
      </c>
      <c r="R20" s="24">
        <f t="shared" si="11"/>
        <v>3.15</v>
      </c>
      <c r="S20" s="22">
        <f t="shared" si="11"/>
        <v>3.6</v>
      </c>
      <c r="T20" s="22">
        <f t="shared" si="11"/>
        <v>3.9</v>
      </c>
      <c r="U20" s="22">
        <f t="shared" si="11"/>
        <v>4.35</v>
      </c>
      <c r="V20" s="22">
        <f t="shared" si="11"/>
        <v>4.8</v>
      </c>
      <c r="W20" s="25">
        <f t="shared" si="11"/>
        <v>5.7</v>
      </c>
      <c r="X20" s="2"/>
      <c r="Y20" s="3"/>
    </row>
    <row r="21" spans="2:25" ht="15" thickBot="1">
      <c r="B21" s="37" t="s">
        <v>59</v>
      </c>
      <c r="C21" s="38">
        <v>200</v>
      </c>
      <c r="D21" s="39" t="s">
        <v>60</v>
      </c>
      <c r="E21" s="137" t="s">
        <v>61</v>
      </c>
      <c r="F21" s="138"/>
      <c r="G21" s="139" t="s">
        <v>49</v>
      </c>
      <c r="H21" s="40">
        <f aca="true" t="shared" si="12" ref="H21:W21">40*H7/$C$21</f>
        <v>0.8</v>
      </c>
      <c r="I21" s="41">
        <f t="shared" si="12"/>
        <v>1.2</v>
      </c>
      <c r="J21" s="42">
        <f t="shared" si="12"/>
        <v>1.6</v>
      </c>
      <c r="K21" s="43">
        <f t="shared" si="12"/>
        <v>2</v>
      </c>
      <c r="L21" s="41">
        <f t="shared" si="12"/>
        <v>2.2</v>
      </c>
      <c r="M21" s="41">
        <f t="shared" si="12"/>
        <v>2.4</v>
      </c>
      <c r="N21" s="41">
        <f t="shared" si="12"/>
        <v>2.8</v>
      </c>
      <c r="O21" s="41">
        <f t="shared" si="12"/>
        <v>3.2</v>
      </c>
      <c r="P21" s="41">
        <f t="shared" si="12"/>
        <v>3.4</v>
      </c>
      <c r="Q21" s="42">
        <f t="shared" si="12"/>
        <v>3.8</v>
      </c>
      <c r="R21" s="43">
        <f t="shared" si="12"/>
        <v>4.2</v>
      </c>
      <c r="S21" s="41">
        <f t="shared" si="12"/>
        <v>4.8</v>
      </c>
      <c r="T21" s="41">
        <f t="shared" si="12"/>
        <v>5.2</v>
      </c>
      <c r="U21" s="41">
        <f t="shared" si="12"/>
        <v>5.8</v>
      </c>
      <c r="V21" s="41">
        <f t="shared" si="12"/>
        <v>6.4</v>
      </c>
      <c r="W21" s="44">
        <f t="shared" si="12"/>
        <v>7.6</v>
      </c>
      <c r="X21" s="2"/>
      <c r="Y21" s="3"/>
    </row>
    <row r="22" spans="2:25" ht="15" thickBot="1">
      <c r="B22" s="45"/>
      <c r="C22" s="46"/>
      <c r="D22" s="46"/>
      <c r="E22" s="46"/>
      <c r="F22" s="47"/>
      <c r="G22" s="4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2"/>
      <c r="Y22" s="3"/>
    </row>
    <row r="23" spans="1:24" s="51" customFormat="1" ht="19.5" customHeight="1" thickBot="1">
      <c r="A23" s="166"/>
      <c r="B23" s="49" t="s">
        <v>62</v>
      </c>
      <c r="C23" s="196" t="s">
        <v>63</v>
      </c>
      <c r="D23" s="184"/>
      <c r="E23" s="160" t="s">
        <v>125</v>
      </c>
      <c r="F23" s="126" t="s">
        <v>5</v>
      </c>
      <c r="G23" s="127" t="s">
        <v>64</v>
      </c>
      <c r="H23" s="207" t="s">
        <v>65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50"/>
    </row>
    <row r="24" spans="2:25" ht="14.25">
      <c r="B24" s="263" t="s">
        <v>66</v>
      </c>
      <c r="C24" s="265">
        <v>800</v>
      </c>
      <c r="D24" s="220" t="s">
        <v>57</v>
      </c>
      <c r="E24" s="222" t="s">
        <v>67</v>
      </c>
      <c r="F24" s="210" t="s">
        <v>68</v>
      </c>
      <c r="G24" s="201" t="s">
        <v>69</v>
      </c>
      <c r="H24" s="52">
        <f aca="true" t="shared" si="13" ref="H24:W24">20*$A7:$IV7/800</f>
        <v>0.1</v>
      </c>
      <c r="I24" s="53">
        <f t="shared" si="13"/>
        <v>0.15</v>
      </c>
      <c r="J24" s="54">
        <f t="shared" si="13"/>
        <v>0.2</v>
      </c>
      <c r="K24" s="55">
        <f t="shared" si="13"/>
        <v>0.25</v>
      </c>
      <c r="L24" s="53">
        <f t="shared" si="13"/>
        <v>0.275</v>
      </c>
      <c r="M24" s="53">
        <f t="shared" si="13"/>
        <v>0.3</v>
      </c>
      <c r="N24" s="53">
        <f t="shared" si="13"/>
        <v>0.35</v>
      </c>
      <c r="O24" s="53">
        <f t="shared" si="13"/>
        <v>0.4</v>
      </c>
      <c r="P24" s="53">
        <f t="shared" si="13"/>
        <v>0.425</v>
      </c>
      <c r="Q24" s="54">
        <f t="shared" si="13"/>
        <v>0.475</v>
      </c>
      <c r="R24" s="55">
        <f t="shared" si="13"/>
        <v>0.525</v>
      </c>
      <c r="S24" s="53">
        <f t="shared" si="13"/>
        <v>0.6</v>
      </c>
      <c r="T24" s="53">
        <f t="shared" si="13"/>
        <v>0.65</v>
      </c>
      <c r="U24" s="53">
        <f t="shared" si="13"/>
        <v>0.725</v>
      </c>
      <c r="V24" s="53">
        <f t="shared" si="13"/>
        <v>0.8</v>
      </c>
      <c r="W24" s="56">
        <f t="shared" si="13"/>
        <v>0.95</v>
      </c>
      <c r="X24" s="2"/>
      <c r="Y24" s="3"/>
    </row>
    <row r="25" spans="2:25" ht="13.5">
      <c r="B25" s="264"/>
      <c r="C25" s="230"/>
      <c r="D25" s="221"/>
      <c r="E25" s="204"/>
      <c r="F25" s="204"/>
      <c r="G25" s="202"/>
      <c r="H25" s="189" t="s">
        <v>70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1"/>
      <c r="X25" s="2"/>
      <c r="Y25" s="3"/>
    </row>
    <row r="26" spans="2:25" ht="14.25" customHeight="1">
      <c r="B26" s="217" t="s">
        <v>71</v>
      </c>
      <c r="C26" s="218">
        <v>400</v>
      </c>
      <c r="D26" s="219" t="s">
        <v>52</v>
      </c>
      <c r="E26" s="203" t="s">
        <v>67</v>
      </c>
      <c r="F26" s="212" t="s">
        <v>68</v>
      </c>
      <c r="G26" s="195" t="s">
        <v>69</v>
      </c>
      <c r="H26" s="57">
        <f aca="true" t="shared" si="14" ref="H26:W26">20*$A7:$IV7/400</f>
        <v>0.2</v>
      </c>
      <c r="I26" s="58">
        <f t="shared" si="14"/>
        <v>0.3</v>
      </c>
      <c r="J26" s="23">
        <f t="shared" si="14"/>
        <v>0.4</v>
      </c>
      <c r="K26" s="59">
        <f t="shared" si="14"/>
        <v>0.5</v>
      </c>
      <c r="L26" s="58">
        <f t="shared" si="14"/>
        <v>0.55</v>
      </c>
      <c r="M26" s="58">
        <f t="shared" si="14"/>
        <v>0.6</v>
      </c>
      <c r="N26" s="58">
        <f t="shared" si="14"/>
        <v>0.7</v>
      </c>
      <c r="O26" s="58">
        <f t="shared" si="14"/>
        <v>0.8</v>
      </c>
      <c r="P26" s="58">
        <f t="shared" si="14"/>
        <v>0.85</v>
      </c>
      <c r="Q26" s="23">
        <f t="shared" si="14"/>
        <v>0.95</v>
      </c>
      <c r="R26" s="59">
        <f t="shared" si="14"/>
        <v>1.05</v>
      </c>
      <c r="S26" s="58">
        <f t="shared" si="14"/>
        <v>1.2</v>
      </c>
      <c r="T26" s="58">
        <f t="shared" si="14"/>
        <v>1.3</v>
      </c>
      <c r="U26" s="58">
        <f t="shared" si="14"/>
        <v>1.45</v>
      </c>
      <c r="V26" s="58">
        <f t="shared" si="14"/>
        <v>1.6</v>
      </c>
      <c r="W26" s="60">
        <f t="shared" si="14"/>
        <v>1.9</v>
      </c>
      <c r="X26" s="2"/>
      <c r="Y26" s="3"/>
    </row>
    <row r="27" spans="2:25" ht="13.5">
      <c r="B27" s="229"/>
      <c r="C27" s="230"/>
      <c r="D27" s="221"/>
      <c r="E27" s="204"/>
      <c r="F27" s="204"/>
      <c r="G27" s="202"/>
      <c r="H27" s="192" t="s">
        <v>182</v>
      </c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2"/>
      <c r="Y27" s="3"/>
    </row>
    <row r="28" spans="2:25" ht="14.25">
      <c r="B28" s="61" t="s">
        <v>183</v>
      </c>
      <c r="C28" s="62">
        <v>30</v>
      </c>
      <c r="D28" s="63" t="s">
        <v>175</v>
      </c>
      <c r="E28" s="140" t="s">
        <v>72</v>
      </c>
      <c r="F28" s="128" t="s">
        <v>73</v>
      </c>
      <c r="G28" s="64" t="s">
        <v>74</v>
      </c>
      <c r="H28" s="65"/>
      <c r="I28" s="66"/>
      <c r="J28" s="67"/>
      <c r="K28" s="59">
        <f aca="true" t="shared" si="15" ref="K28:W28">2*$A7:$IV7/30</f>
        <v>0.6666666666666666</v>
      </c>
      <c r="L28" s="58">
        <f t="shared" si="15"/>
        <v>0.7333333333333333</v>
      </c>
      <c r="M28" s="58">
        <f t="shared" si="15"/>
        <v>0.8</v>
      </c>
      <c r="N28" s="58">
        <f t="shared" si="15"/>
        <v>0.9333333333333333</v>
      </c>
      <c r="O28" s="58">
        <f t="shared" si="15"/>
        <v>1.0666666666666667</v>
      </c>
      <c r="P28" s="58">
        <f t="shared" si="15"/>
        <v>1.1333333333333333</v>
      </c>
      <c r="Q28" s="68">
        <f t="shared" si="15"/>
        <v>1.2666666666666666</v>
      </c>
      <c r="R28" s="59">
        <f t="shared" si="15"/>
        <v>1.4</v>
      </c>
      <c r="S28" s="58">
        <f t="shared" si="15"/>
        <v>1.6</v>
      </c>
      <c r="T28" s="58">
        <f t="shared" si="15"/>
        <v>1.7333333333333334</v>
      </c>
      <c r="U28" s="58">
        <f t="shared" si="15"/>
        <v>1.9333333333333333</v>
      </c>
      <c r="V28" s="58">
        <f t="shared" si="15"/>
        <v>2.1333333333333333</v>
      </c>
      <c r="W28" s="60">
        <f t="shared" si="15"/>
        <v>2.533333333333333</v>
      </c>
      <c r="X28" s="2"/>
      <c r="Y28" s="3"/>
    </row>
    <row r="29" spans="2:25" ht="14.25">
      <c r="B29" s="69" t="s">
        <v>184</v>
      </c>
      <c r="C29" s="62">
        <v>50</v>
      </c>
      <c r="D29" s="63" t="s">
        <v>175</v>
      </c>
      <c r="E29" s="140" t="s">
        <v>75</v>
      </c>
      <c r="F29" s="128" t="s">
        <v>76</v>
      </c>
      <c r="G29" s="64" t="s">
        <v>29</v>
      </c>
      <c r="H29" s="70">
        <f aca="true" t="shared" si="16" ref="H29:W29">3*$A7:$IV7/50</f>
        <v>0.24</v>
      </c>
      <c r="I29" s="71">
        <f t="shared" si="16"/>
        <v>0.36</v>
      </c>
      <c r="J29" s="72">
        <f t="shared" si="16"/>
        <v>0.48</v>
      </c>
      <c r="K29" s="73">
        <f t="shared" si="16"/>
        <v>0.6</v>
      </c>
      <c r="L29" s="71">
        <f t="shared" si="16"/>
        <v>0.66</v>
      </c>
      <c r="M29" s="71">
        <f t="shared" si="16"/>
        <v>0.72</v>
      </c>
      <c r="N29" s="71">
        <f t="shared" si="16"/>
        <v>0.84</v>
      </c>
      <c r="O29" s="71">
        <f t="shared" si="16"/>
        <v>0.96</v>
      </c>
      <c r="P29" s="71">
        <f t="shared" si="16"/>
        <v>1.02</v>
      </c>
      <c r="Q29" s="72">
        <f t="shared" si="16"/>
        <v>1.14</v>
      </c>
      <c r="R29" s="73">
        <f t="shared" si="16"/>
        <v>1.26</v>
      </c>
      <c r="S29" s="71">
        <f t="shared" si="16"/>
        <v>1.44</v>
      </c>
      <c r="T29" s="71">
        <f t="shared" si="16"/>
        <v>1.56</v>
      </c>
      <c r="U29" s="71">
        <f t="shared" si="16"/>
        <v>1.74</v>
      </c>
      <c r="V29" s="71">
        <f t="shared" si="16"/>
        <v>1.92</v>
      </c>
      <c r="W29" s="74">
        <f t="shared" si="16"/>
        <v>2.28</v>
      </c>
      <c r="X29" s="2"/>
      <c r="Y29" s="3"/>
    </row>
    <row r="30" spans="2:25" ht="14.25">
      <c r="B30" s="69" t="s">
        <v>77</v>
      </c>
      <c r="C30" s="62">
        <v>100</v>
      </c>
      <c r="D30" s="63" t="s">
        <v>30</v>
      </c>
      <c r="E30" s="140" t="s">
        <v>75</v>
      </c>
      <c r="F30" s="141"/>
      <c r="G30" s="64" t="s">
        <v>32</v>
      </c>
      <c r="H30" s="75">
        <f aca="true" t="shared" si="17" ref="H30:W30">3*$A7:$IV7/100</f>
        <v>0.12</v>
      </c>
      <c r="I30" s="76">
        <f t="shared" si="17"/>
        <v>0.18</v>
      </c>
      <c r="J30" s="77">
        <f t="shared" si="17"/>
        <v>0.24</v>
      </c>
      <c r="K30" s="78">
        <f t="shared" si="17"/>
        <v>0.3</v>
      </c>
      <c r="L30" s="76">
        <f t="shared" si="17"/>
        <v>0.33</v>
      </c>
      <c r="M30" s="76">
        <f t="shared" si="17"/>
        <v>0.36</v>
      </c>
      <c r="N30" s="76">
        <f t="shared" si="17"/>
        <v>0.42</v>
      </c>
      <c r="O30" s="76">
        <f t="shared" si="17"/>
        <v>0.48</v>
      </c>
      <c r="P30" s="76">
        <f t="shared" si="17"/>
        <v>0.51</v>
      </c>
      <c r="Q30" s="77">
        <f t="shared" si="17"/>
        <v>0.57</v>
      </c>
      <c r="R30" s="78">
        <f t="shared" si="17"/>
        <v>0.63</v>
      </c>
      <c r="S30" s="76">
        <f t="shared" si="17"/>
        <v>0.72</v>
      </c>
      <c r="T30" s="76">
        <f t="shared" si="17"/>
        <v>0.78</v>
      </c>
      <c r="U30" s="76">
        <f t="shared" si="17"/>
        <v>0.87</v>
      </c>
      <c r="V30" s="76">
        <f t="shared" si="17"/>
        <v>0.96</v>
      </c>
      <c r="W30" s="79">
        <f t="shared" si="17"/>
        <v>1.14</v>
      </c>
      <c r="X30" s="2"/>
      <c r="Y30" s="3"/>
    </row>
    <row r="31" spans="2:25" ht="14.25">
      <c r="B31" s="69" t="s">
        <v>78</v>
      </c>
      <c r="C31" s="62">
        <v>100</v>
      </c>
      <c r="D31" s="63" t="s">
        <v>26</v>
      </c>
      <c r="E31" s="140" t="s">
        <v>79</v>
      </c>
      <c r="F31" s="128" t="s">
        <v>119</v>
      </c>
      <c r="G31" s="64" t="s">
        <v>45</v>
      </c>
      <c r="H31" s="70">
        <f aca="true" t="shared" si="18" ref="H31:W31">5*$A7:$IV7/100</f>
        <v>0.2</v>
      </c>
      <c r="I31" s="71">
        <f t="shared" si="18"/>
        <v>0.3</v>
      </c>
      <c r="J31" s="72">
        <f t="shared" si="18"/>
        <v>0.4</v>
      </c>
      <c r="K31" s="73">
        <f t="shared" si="18"/>
        <v>0.5</v>
      </c>
      <c r="L31" s="71">
        <f t="shared" si="18"/>
        <v>0.55</v>
      </c>
      <c r="M31" s="71">
        <f t="shared" si="18"/>
        <v>0.6</v>
      </c>
      <c r="N31" s="71">
        <f t="shared" si="18"/>
        <v>0.7</v>
      </c>
      <c r="O31" s="71">
        <f t="shared" si="18"/>
        <v>0.8</v>
      </c>
      <c r="P31" s="71">
        <f t="shared" si="18"/>
        <v>0.85</v>
      </c>
      <c r="Q31" s="72">
        <f t="shared" si="18"/>
        <v>0.95</v>
      </c>
      <c r="R31" s="73">
        <f t="shared" si="18"/>
        <v>1.05</v>
      </c>
      <c r="S31" s="71">
        <f t="shared" si="18"/>
        <v>1.2</v>
      </c>
      <c r="T31" s="71">
        <f t="shared" si="18"/>
        <v>1.3</v>
      </c>
      <c r="U31" s="71">
        <f t="shared" si="18"/>
        <v>1.45</v>
      </c>
      <c r="V31" s="71">
        <f t="shared" si="18"/>
        <v>1.6</v>
      </c>
      <c r="W31" s="74">
        <f t="shared" si="18"/>
        <v>1.9</v>
      </c>
      <c r="X31" s="2"/>
      <c r="Y31" s="3"/>
    </row>
    <row r="32" spans="1:25" ht="15" thickBot="1">
      <c r="A32" s="165" t="s">
        <v>185</v>
      </c>
      <c r="B32" s="69" t="s">
        <v>160</v>
      </c>
      <c r="C32" s="62">
        <v>100</v>
      </c>
      <c r="D32" s="63" t="s">
        <v>30</v>
      </c>
      <c r="E32" s="142" t="s">
        <v>75</v>
      </c>
      <c r="F32" s="129" t="s">
        <v>81</v>
      </c>
      <c r="G32" s="143" t="s">
        <v>32</v>
      </c>
      <c r="H32" s="80">
        <f aca="true" t="shared" si="19" ref="H32:W32">3*$A7:$IV7/100</f>
        <v>0.12</v>
      </c>
      <c r="I32" s="81">
        <f t="shared" si="19"/>
        <v>0.18</v>
      </c>
      <c r="J32" s="82">
        <f t="shared" si="19"/>
        <v>0.24</v>
      </c>
      <c r="K32" s="83">
        <f t="shared" si="19"/>
        <v>0.3</v>
      </c>
      <c r="L32" s="81">
        <f t="shared" si="19"/>
        <v>0.33</v>
      </c>
      <c r="M32" s="81">
        <f t="shared" si="19"/>
        <v>0.36</v>
      </c>
      <c r="N32" s="81">
        <f t="shared" si="19"/>
        <v>0.42</v>
      </c>
      <c r="O32" s="81">
        <f t="shared" si="19"/>
        <v>0.48</v>
      </c>
      <c r="P32" s="81">
        <f t="shared" si="19"/>
        <v>0.51</v>
      </c>
      <c r="Q32" s="82">
        <f t="shared" si="19"/>
        <v>0.57</v>
      </c>
      <c r="R32" s="83">
        <f t="shared" si="19"/>
        <v>0.63</v>
      </c>
      <c r="S32" s="81">
        <f t="shared" si="19"/>
        <v>0.72</v>
      </c>
      <c r="T32" s="81">
        <f t="shared" si="19"/>
        <v>0.78</v>
      </c>
      <c r="U32" s="81">
        <f t="shared" si="19"/>
        <v>0.87</v>
      </c>
      <c r="V32" s="81">
        <f t="shared" si="19"/>
        <v>0.96</v>
      </c>
      <c r="W32" s="84">
        <f t="shared" si="19"/>
        <v>1.14</v>
      </c>
      <c r="X32" s="2"/>
      <c r="Y32" s="3"/>
    </row>
    <row r="33" spans="2:24" ht="13.5"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"/>
    </row>
    <row r="34" spans="2:24" ht="14.25">
      <c r="B34" s="85"/>
      <c r="C34" s="86"/>
      <c r="D34" s="86"/>
      <c r="E34" s="87"/>
      <c r="F34" s="88"/>
      <c r="G34" s="87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2"/>
    </row>
    <row r="35" spans="2:24" ht="18" thickBot="1">
      <c r="B35" s="267" t="s">
        <v>82</v>
      </c>
      <c r="C35" s="197"/>
      <c r="D35" s="197"/>
      <c r="E35" s="197"/>
      <c r="F35" s="197"/>
      <c r="G35" s="197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2"/>
    </row>
    <row r="36" spans="2:24" ht="18" thickBot="1">
      <c r="B36" s="91"/>
      <c r="C36" s="92"/>
      <c r="D36" s="92"/>
      <c r="E36" s="92"/>
      <c r="F36" s="93"/>
      <c r="G36" s="92"/>
      <c r="H36" s="226" t="s">
        <v>83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8"/>
      <c r="X36" s="2"/>
    </row>
    <row r="37" spans="2:24" ht="13.5">
      <c r="B37" s="273" t="s">
        <v>3</v>
      </c>
      <c r="C37" s="185" t="s">
        <v>84</v>
      </c>
      <c r="D37" s="275"/>
      <c r="E37" s="262" t="s">
        <v>126</v>
      </c>
      <c r="F37" s="260" t="s">
        <v>5</v>
      </c>
      <c r="G37" s="253"/>
      <c r="H37" s="8" t="s">
        <v>6</v>
      </c>
      <c r="I37" s="9" t="s">
        <v>7</v>
      </c>
      <c r="J37" s="10" t="s">
        <v>8</v>
      </c>
      <c r="K37" s="11" t="s">
        <v>9</v>
      </c>
      <c r="L37" s="9" t="s">
        <v>186</v>
      </c>
      <c r="M37" s="9" t="s">
        <v>10</v>
      </c>
      <c r="N37" s="9" t="s">
        <v>11</v>
      </c>
      <c r="O37" s="9" t="s">
        <v>12</v>
      </c>
      <c r="P37" s="9" t="s">
        <v>13</v>
      </c>
      <c r="Q37" s="10" t="s">
        <v>14</v>
      </c>
      <c r="R37" s="11" t="s">
        <v>15</v>
      </c>
      <c r="S37" s="9" t="s">
        <v>16</v>
      </c>
      <c r="T37" s="9" t="s">
        <v>17</v>
      </c>
      <c r="U37" s="9" t="s">
        <v>18</v>
      </c>
      <c r="V37" s="9" t="s">
        <v>19</v>
      </c>
      <c r="W37" s="12" t="s">
        <v>20</v>
      </c>
      <c r="X37" s="2"/>
    </row>
    <row r="38" spans="2:24" ht="14.25" thickBot="1">
      <c r="B38" s="274"/>
      <c r="C38" s="276"/>
      <c r="D38" s="277"/>
      <c r="E38" s="261"/>
      <c r="F38" s="261"/>
      <c r="G38" s="254"/>
      <c r="H38" s="13">
        <v>4</v>
      </c>
      <c r="I38" s="14">
        <v>6</v>
      </c>
      <c r="J38" s="15">
        <v>8</v>
      </c>
      <c r="K38" s="16">
        <v>10</v>
      </c>
      <c r="L38" s="14">
        <v>11</v>
      </c>
      <c r="M38" s="14">
        <v>12</v>
      </c>
      <c r="N38" s="14">
        <v>14</v>
      </c>
      <c r="O38" s="14">
        <v>16</v>
      </c>
      <c r="P38" s="14">
        <v>17</v>
      </c>
      <c r="Q38" s="15">
        <v>19</v>
      </c>
      <c r="R38" s="16">
        <v>21</v>
      </c>
      <c r="S38" s="14">
        <v>24</v>
      </c>
      <c r="T38" s="14">
        <v>26</v>
      </c>
      <c r="U38" s="14">
        <v>29</v>
      </c>
      <c r="V38" s="14">
        <v>32</v>
      </c>
      <c r="W38" s="17">
        <v>38</v>
      </c>
      <c r="X38" s="2"/>
    </row>
    <row r="39" spans="1:25" ht="14.25">
      <c r="A39" s="165" t="s">
        <v>194</v>
      </c>
      <c r="B39" s="32" t="s">
        <v>198</v>
      </c>
      <c r="C39" s="152">
        <v>20</v>
      </c>
      <c r="D39" s="153" t="s">
        <v>187</v>
      </c>
      <c r="E39" s="144" t="s">
        <v>188</v>
      </c>
      <c r="F39" s="144" t="s">
        <v>118</v>
      </c>
      <c r="G39" s="130" t="s">
        <v>88</v>
      </c>
      <c r="H39" s="94">
        <f aca="true" t="shared" si="20" ref="H39:W39">+H38*10/20</f>
        <v>2</v>
      </c>
      <c r="I39" s="95">
        <f t="shared" si="20"/>
        <v>3</v>
      </c>
      <c r="J39" s="96">
        <f t="shared" si="20"/>
        <v>4</v>
      </c>
      <c r="K39" s="97">
        <f t="shared" si="20"/>
        <v>5</v>
      </c>
      <c r="L39" s="95">
        <f t="shared" si="20"/>
        <v>5.5</v>
      </c>
      <c r="M39" s="95">
        <f t="shared" si="20"/>
        <v>6</v>
      </c>
      <c r="N39" s="95">
        <f t="shared" si="20"/>
        <v>7</v>
      </c>
      <c r="O39" s="95">
        <f t="shared" si="20"/>
        <v>8</v>
      </c>
      <c r="P39" s="95">
        <f t="shared" si="20"/>
        <v>8.5</v>
      </c>
      <c r="Q39" s="96">
        <f t="shared" si="20"/>
        <v>9.5</v>
      </c>
      <c r="R39" s="97">
        <f t="shared" si="20"/>
        <v>10.5</v>
      </c>
      <c r="S39" s="95">
        <f t="shared" si="20"/>
        <v>12</v>
      </c>
      <c r="T39" s="95">
        <f t="shared" si="20"/>
        <v>13</v>
      </c>
      <c r="U39" s="95">
        <f t="shared" si="20"/>
        <v>14.5</v>
      </c>
      <c r="V39" s="95">
        <f t="shared" si="20"/>
        <v>16</v>
      </c>
      <c r="W39" s="98">
        <f t="shared" si="20"/>
        <v>19</v>
      </c>
      <c r="X39" s="2"/>
      <c r="Y39" s="3"/>
    </row>
    <row r="40" spans="1:25" ht="14.25">
      <c r="A40" s="281" t="s">
        <v>173</v>
      </c>
      <c r="B40" s="283" t="s">
        <v>149</v>
      </c>
      <c r="C40" s="269">
        <v>200</v>
      </c>
      <c r="D40" s="240" t="s">
        <v>47</v>
      </c>
      <c r="E40" s="244" t="s">
        <v>86</v>
      </c>
      <c r="F40" s="158"/>
      <c r="G40" s="246" t="s">
        <v>88</v>
      </c>
      <c r="H40" s="99">
        <f aca="true" t="shared" si="21" ref="H40:W40">+H38*10/200</f>
        <v>0.2</v>
      </c>
      <c r="I40" s="100">
        <f t="shared" si="21"/>
        <v>0.3</v>
      </c>
      <c r="J40" s="101">
        <f t="shared" si="21"/>
        <v>0.4</v>
      </c>
      <c r="K40" s="102">
        <f t="shared" si="21"/>
        <v>0.5</v>
      </c>
      <c r="L40" s="100">
        <f t="shared" si="21"/>
        <v>0.55</v>
      </c>
      <c r="M40" s="100">
        <f t="shared" si="21"/>
        <v>0.6</v>
      </c>
      <c r="N40" s="100">
        <f t="shared" si="21"/>
        <v>0.7</v>
      </c>
      <c r="O40" s="100">
        <f t="shared" si="21"/>
        <v>0.8</v>
      </c>
      <c r="P40" s="100">
        <f t="shared" si="21"/>
        <v>0.85</v>
      </c>
      <c r="Q40" s="101">
        <f t="shared" si="21"/>
        <v>0.95</v>
      </c>
      <c r="R40" s="102">
        <f t="shared" si="21"/>
        <v>1.05</v>
      </c>
      <c r="S40" s="100">
        <f t="shared" si="21"/>
        <v>1.2</v>
      </c>
      <c r="T40" s="100">
        <f t="shared" si="21"/>
        <v>1.3</v>
      </c>
      <c r="U40" s="100">
        <f t="shared" si="21"/>
        <v>1.45</v>
      </c>
      <c r="V40" s="100">
        <f t="shared" si="21"/>
        <v>1.6</v>
      </c>
      <c r="W40" s="103">
        <f t="shared" si="21"/>
        <v>1.9</v>
      </c>
      <c r="X40" s="2"/>
      <c r="Y40" s="3"/>
    </row>
    <row r="41" spans="1:25" ht="14.25">
      <c r="A41" s="282"/>
      <c r="B41" s="268"/>
      <c r="C41" s="270"/>
      <c r="D41" s="271"/>
      <c r="E41" s="258"/>
      <c r="F41" s="159"/>
      <c r="G41" s="259"/>
      <c r="H41" s="250" t="s">
        <v>189</v>
      </c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  <c r="X41" s="2"/>
      <c r="Y41" s="3"/>
    </row>
    <row r="42" spans="1:25" ht="14.25">
      <c r="A42" s="171" t="s">
        <v>173</v>
      </c>
      <c r="B42" s="172" t="s">
        <v>190</v>
      </c>
      <c r="C42" s="176">
        <v>32.5</v>
      </c>
      <c r="D42" s="173" t="s">
        <v>187</v>
      </c>
      <c r="E42" s="174" t="s">
        <v>161</v>
      </c>
      <c r="F42" s="175"/>
      <c r="G42" s="177" t="s">
        <v>88</v>
      </c>
      <c r="H42" s="178">
        <f aca="true" t="shared" si="22" ref="H42:W42">6.5*H38/32.5</f>
        <v>0.8</v>
      </c>
      <c r="I42" s="179">
        <f t="shared" si="22"/>
        <v>1.2</v>
      </c>
      <c r="J42" s="180">
        <f t="shared" si="22"/>
        <v>1.6</v>
      </c>
      <c r="K42" s="181">
        <f t="shared" si="22"/>
        <v>2</v>
      </c>
      <c r="L42" s="179">
        <f t="shared" si="22"/>
        <v>2.2</v>
      </c>
      <c r="M42" s="179">
        <f t="shared" si="22"/>
        <v>2.4</v>
      </c>
      <c r="N42" s="179">
        <f t="shared" si="22"/>
        <v>2.8</v>
      </c>
      <c r="O42" s="179">
        <f t="shared" si="22"/>
        <v>3.2</v>
      </c>
      <c r="P42" s="179">
        <f t="shared" si="22"/>
        <v>3.4</v>
      </c>
      <c r="Q42" s="180">
        <f t="shared" si="22"/>
        <v>3.8</v>
      </c>
      <c r="R42" s="181">
        <f t="shared" si="22"/>
        <v>4.2</v>
      </c>
      <c r="S42" s="179">
        <f t="shared" si="22"/>
        <v>4.8</v>
      </c>
      <c r="T42" s="179">
        <f t="shared" si="22"/>
        <v>5.2</v>
      </c>
      <c r="U42" s="179">
        <f t="shared" si="22"/>
        <v>5.8</v>
      </c>
      <c r="V42" s="179">
        <f t="shared" si="22"/>
        <v>6.4</v>
      </c>
      <c r="W42" s="182">
        <f t="shared" si="22"/>
        <v>7.6</v>
      </c>
      <c r="X42" s="2"/>
      <c r="Y42" s="3"/>
    </row>
    <row r="43" spans="1:25" ht="13.5">
      <c r="A43" s="281" t="s">
        <v>173</v>
      </c>
      <c r="B43" s="283" t="s">
        <v>87</v>
      </c>
      <c r="C43" s="287">
        <v>500</v>
      </c>
      <c r="D43" s="285" t="s">
        <v>175</v>
      </c>
      <c r="E43" s="244" t="s">
        <v>191</v>
      </c>
      <c r="F43" s="128"/>
      <c r="G43" s="246" t="s">
        <v>88</v>
      </c>
      <c r="H43" s="105">
        <f aca="true" t="shared" si="23" ref="H43:W43">+H38*6.5/500</f>
        <v>0.052</v>
      </c>
      <c r="I43" s="106">
        <f t="shared" si="23"/>
        <v>0.078</v>
      </c>
      <c r="J43" s="164">
        <f t="shared" si="23"/>
        <v>0.104</v>
      </c>
      <c r="K43" s="108">
        <f t="shared" si="23"/>
        <v>0.13</v>
      </c>
      <c r="L43" s="106">
        <f t="shared" si="23"/>
        <v>0.143</v>
      </c>
      <c r="M43" s="106">
        <f t="shared" si="23"/>
        <v>0.156</v>
      </c>
      <c r="N43" s="106">
        <f t="shared" si="23"/>
        <v>0.182</v>
      </c>
      <c r="O43" s="106">
        <f t="shared" si="23"/>
        <v>0.208</v>
      </c>
      <c r="P43" s="106">
        <f t="shared" si="23"/>
        <v>0.221</v>
      </c>
      <c r="Q43" s="164">
        <f t="shared" si="23"/>
        <v>0.247</v>
      </c>
      <c r="R43" s="108">
        <f t="shared" si="23"/>
        <v>0.273</v>
      </c>
      <c r="S43" s="106">
        <f t="shared" si="23"/>
        <v>0.312</v>
      </c>
      <c r="T43" s="106">
        <f t="shared" si="23"/>
        <v>0.338</v>
      </c>
      <c r="U43" s="106">
        <f t="shared" si="23"/>
        <v>0.377</v>
      </c>
      <c r="V43" s="106">
        <f t="shared" si="23"/>
        <v>0.416</v>
      </c>
      <c r="W43" s="109">
        <f t="shared" si="23"/>
        <v>0.494</v>
      </c>
      <c r="X43" s="2"/>
      <c r="Y43" s="3"/>
    </row>
    <row r="44" spans="1:25" ht="14.25" thickBot="1">
      <c r="A44" s="282"/>
      <c r="B44" s="284"/>
      <c r="C44" s="288"/>
      <c r="D44" s="286"/>
      <c r="E44" s="245"/>
      <c r="F44" s="162"/>
      <c r="G44" s="247"/>
      <c r="H44" s="278" t="s">
        <v>151</v>
      </c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80"/>
      <c r="X44" s="2"/>
      <c r="Y44" s="3"/>
    </row>
    <row r="45" spans="2:25" ht="18" thickBot="1">
      <c r="B45" s="110" t="s">
        <v>62</v>
      </c>
      <c r="C45" s="248" t="s">
        <v>89</v>
      </c>
      <c r="D45" s="249"/>
      <c r="E45" s="161" t="s">
        <v>126</v>
      </c>
      <c r="F45" s="145" t="s">
        <v>5</v>
      </c>
      <c r="G45" s="132" t="s">
        <v>64</v>
      </c>
      <c r="H45" s="255" t="s">
        <v>90</v>
      </c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  <c r="X45" s="2"/>
      <c r="Y45" s="3"/>
    </row>
    <row r="46" spans="1:25" ht="14.25">
      <c r="A46" s="165" t="s">
        <v>194</v>
      </c>
      <c r="B46" s="289" t="s">
        <v>199</v>
      </c>
      <c r="C46" s="156" t="s">
        <v>92</v>
      </c>
      <c r="D46" s="157" t="s">
        <v>92</v>
      </c>
      <c r="E46" s="146"/>
      <c r="F46" s="147"/>
      <c r="G46" s="148"/>
      <c r="H46" s="232" t="s">
        <v>93</v>
      </c>
      <c r="I46" s="233"/>
      <c r="J46" s="234"/>
      <c r="K46" s="235" t="s">
        <v>94</v>
      </c>
      <c r="L46" s="233"/>
      <c r="M46" s="233"/>
      <c r="N46" s="233" t="s">
        <v>95</v>
      </c>
      <c r="O46" s="233"/>
      <c r="P46" s="233"/>
      <c r="Q46" s="233" t="s">
        <v>96</v>
      </c>
      <c r="R46" s="233"/>
      <c r="S46" s="233"/>
      <c r="T46" s="233"/>
      <c r="U46" s="233"/>
      <c r="V46" s="233"/>
      <c r="W46" s="272"/>
      <c r="X46" s="2"/>
      <c r="Y46" s="3"/>
    </row>
    <row r="47" spans="2:25" ht="14.25">
      <c r="B47" s="236" t="s">
        <v>97</v>
      </c>
      <c r="C47" s="238" t="s">
        <v>92</v>
      </c>
      <c r="D47" s="240" t="s">
        <v>92</v>
      </c>
      <c r="E47" s="242" t="s">
        <v>98</v>
      </c>
      <c r="F47" s="244" t="s">
        <v>99</v>
      </c>
      <c r="G47" s="246" t="s">
        <v>88</v>
      </c>
      <c r="H47" s="112">
        <v>24</v>
      </c>
      <c r="I47" s="113">
        <f aca="true" t="shared" si="24" ref="I47:W47">+I38*6</f>
        <v>36</v>
      </c>
      <c r="J47" s="114">
        <f t="shared" si="24"/>
        <v>48</v>
      </c>
      <c r="K47" s="115">
        <f t="shared" si="24"/>
        <v>60</v>
      </c>
      <c r="L47" s="113">
        <f t="shared" si="24"/>
        <v>66</v>
      </c>
      <c r="M47" s="113">
        <f t="shared" si="24"/>
        <v>72</v>
      </c>
      <c r="N47" s="113">
        <f t="shared" si="24"/>
        <v>84</v>
      </c>
      <c r="O47" s="113">
        <f t="shared" si="24"/>
        <v>96</v>
      </c>
      <c r="P47" s="113">
        <f t="shared" si="24"/>
        <v>102</v>
      </c>
      <c r="Q47" s="114">
        <f t="shared" si="24"/>
        <v>114</v>
      </c>
      <c r="R47" s="115">
        <f t="shared" si="24"/>
        <v>126</v>
      </c>
      <c r="S47" s="113">
        <f t="shared" si="24"/>
        <v>144</v>
      </c>
      <c r="T47" s="113">
        <f t="shared" si="24"/>
        <v>156</v>
      </c>
      <c r="U47" s="113">
        <f t="shared" si="24"/>
        <v>174</v>
      </c>
      <c r="V47" s="113">
        <f t="shared" si="24"/>
        <v>192</v>
      </c>
      <c r="W47" s="116">
        <f t="shared" si="24"/>
        <v>228</v>
      </c>
      <c r="X47" s="2"/>
      <c r="Y47" s="3"/>
    </row>
    <row r="48" spans="2:25" ht="14.25" thickBot="1">
      <c r="B48" s="237"/>
      <c r="C48" s="239"/>
      <c r="D48" s="241"/>
      <c r="E48" s="243"/>
      <c r="F48" s="245"/>
      <c r="G48" s="247"/>
      <c r="H48" s="117" t="s">
        <v>192</v>
      </c>
      <c r="I48" s="118" t="s">
        <v>192</v>
      </c>
      <c r="J48" s="119" t="s">
        <v>192</v>
      </c>
      <c r="K48" s="120" t="s">
        <v>192</v>
      </c>
      <c r="L48" s="118" t="s">
        <v>192</v>
      </c>
      <c r="M48" s="118" t="s">
        <v>192</v>
      </c>
      <c r="N48" s="118" t="s">
        <v>192</v>
      </c>
      <c r="O48" s="118" t="s">
        <v>192</v>
      </c>
      <c r="P48" s="118" t="s">
        <v>192</v>
      </c>
      <c r="Q48" s="119" t="s">
        <v>192</v>
      </c>
      <c r="R48" s="120" t="s">
        <v>192</v>
      </c>
      <c r="S48" s="118" t="s">
        <v>192</v>
      </c>
      <c r="T48" s="118" t="s">
        <v>192</v>
      </c>
      <c r="U48" s="118" t="s">
        <v>192</v>
      </c>
      <c r="V48" s="118" t="s">
        <v>192</v>
      </c>
      <c r="W48" s="121" t="s">
        <v>192</v>
      </c>
      <c r="X48" s="2"/>
      <c r="Y48" s="3"/>
    </row>
    <row r="49" spans="2:24" ht="14.25" customHeight="1">
      <c r="B49" s="122"/>
      <c r="C49" s="90"/>
      <c r="D49" s="90"/>
      <c r="E49" s="90"/>
      <c r="F49" s="123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2"/>
    </row>
    <row r="50" spans="2:24" ht="13.5">
      <c r="B50" s="266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"/>
    </row>
    <row r="51" spans="2:24" ht="13.5">
      <c r="B51" s="8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2"/>
    </row>
    <row r="52" spans="2:24" ht="13.5">
      <c r="B52" s="231"/>
      <c r="C52" s="231"/>
      <c r="D52" s="231"/>
      <c r="E52" s="231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2"/>
    </row>
    <row r="53" spans="2:24" ht="13.5"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2"/>
    </row>
    <row r="54" spans="2:24" ht="13.5">
      <c r="B54" s="85" t="s">
        <v>193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2"/>
    </row>
  </sheetData>
  <mergeCells count="66">
    <mergeCell ref="H44:W44"/>
    <mergeCell ref="A40:A41"/>
    <mergeCell ref="A43:A44"/>
    <mergeCell ref="B43:B44"/>
    <mergeCell ref="D43:D44"/>
    <mergeCell ref="C43:C44"/>
    <mergeCell ref="B24:B25"/>
    <mergeCell ref="C24:C25"/>
    <mergeCell ref="B50:W50"/>
    <mergeCell ref="B35:G35"/>
    <mergeCell ref="B40:B41"/>
    <mergeCell ref="C40:C41"/>
    <mergeCell ref="D40:D41"/>
    <mergeCell ref="Q46:W46"/>
    <mergeCell ref="B37:B38"/>
    <mergeCell ref="C37:D38"/>
    <mergeCell ref="C45:D45"/>
    <mergeCell ref="H41:W41"/>
    <mergeCell ref="G37:G38"/>
    <mergeCell ref="H45:W45"/>
    <mergeCell ref="E40:E41"/>
    <mergeCell ref="G40:G41"/>
    <mergeCell ref="F37:F38"/>
    <mergeCell ref="E37:E38"/>
    <mergeCell ref="E43:E44"/>
    <mergeCell ref="G43:G44"/>
    <mergeCell ref="B52:E52"/>
    <mergeCell ref="H46:J46"/>
    <mergeCell ref="K46:M46"/>
    <mergeCell ref="N46:P46"/>
    <mergeCell ref="B47:B48"/>
    <mergeCell ref="C47:C48"/>
    <mergeCell ref="D47:D48"/>
    <mergeCell ref="E47:E48"/>
    <mergeCell ref="F47:F48"/>
    <mergeCell ref="G47:G48"/>
    <mergeCell ref="B33:W33"/>
    <mergeCell ref="H27:W27"/>
    <mergeCell ref="H36:W36"/>
    <mergeCell ref="D26:D27"/>
    <mergeCell ref="B26:B27"/>
    <mergeCell ref="C26:C27"/>
    <mergeCell ref="B6:B7"/>
    <mergeCell ref="G6:G7"/>
    <mergeCell ref="G26:G27"/>
    <mergeCell ref="B18:B19"/>
    <mergeCell ref="C18:C19"/>
    <mergeCell ref="D18:D19"/>
    <mergeCell ref="E18:E19"/>
    <mergeCell ref="D24:D25"/>
    <mergeCell ref="E24:E25"/>
    <mergeCell ref="E6:E7"/>
    <mergeCell ref="G1:W1"/>
    <mergeCell ref="H5:W5"/>
    <mergeCell ref="G24:G25"/>
    <mergeCell ref="E26:E27"/>
    <mergeCell ref="F6:F7"/>
    <mergeCell ref="H23:W23"/>
    <mergeCell ref="F24:F25"/>
    <mergeCell ref="F18:F19"/>
    <mergeCell ref="F26:F27"/>
    <mergeCell ref="C6:D7"/>
    <mergeCell ref="H25:W25"/>
    <mergeCell ref="H19:W19"/>
    <mergeCell ref="G18:G19"/>
    <mergeCell ref="C23:D23"/>
  </mergeCells>
  <printOptions/>
  <pageMargins left="0.12" right="0.03" top="0.3937007874015748" bottom="0.3937007874015748" header="0.3937007874015748" footer="0.1968503937007874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16" sqref="F16"/>
    </sheetView>
  </sheetViews>
  <sheetFormatPr defaultColWidth="9.00390625" defaultRowHeight="13.5"/>
  <cols>
    <col min="1" max="1" width="25.375" style="0" bestFit="1" customWidth="1"/>
    <col min="2" max="2" width="3.375" style="0" bestFit="1" customWidth="1"/>
    <col min="3" max="3" width="22.50390625" style="0" bestFit="1" customWidth="1"/>
  </cols>
  <sheetData>
    <row r="1" ht="13.5">
      <c r="A1" t="s">
        <v>201</v>
      </c>
    </row>
    <row r="3" ht="13.5">
      <c r="A3" t="s">
        <v>154</v>
      </c>
    </row>
    <row r="4" spans="1:3" ht="13.5">
      <c r="A4" s="170" t="s">
        <v>202</v>
      </c>
      <c r="B4" s="168" t="s">
        <v>159</v>
      </c>
      <c r="C4" s="170" t="s">
        <v>196</v>
      </c>
    </row>
    <row r="5" spans="1:3" ht="13.5">
      <c r="A5" s="170" t="s">
        <v>203</v>
      </c>
      <c r="B5" s="168" t="s">
        <v>159</v>
      </c>
      <c r="C5" s="170" t="s">
        <v>197</v>
      </c>
    </row>
    <row r="6" spans="1:3" ht="13.5">
      <c r="A6" s="170" t="s">
        <v>204</v>
      </c>
      <c r="B6" s="168" t="s">
        <v>159</v>
      </c>
      <c r="C6" s="170" t="s">
        <v>198</v>
      </c>
    </row>
    <row r="7" spans="1:3" ht="13.5">
      <c r="A7" s="170" t="s">
        <v>205</v>
      </c>
      <c r="B7" s="168" t="s">
        <v>159</v>
      </c>
      <c r="C7" s="170" t="s">
        <v>199</v>
      </c>
    </row>
    <row r="10" ht="13.5">
      <c r="A10" t="s">
        <v>200</v>
      </c>
    </row>
    <row r="12" ht="13.5">
      <c r="A12" t="s">
        <v>154</v>
      </c>
    </row>
    <row r="13" spans="1:3" ht="13.5">
      <c r="A13" s="168" t="s">
        <v>156</v>
      </c>
      <c r="B13" s="168" t="s">
        <v>159</v>
      </c>
      <c r="C13" s="169" t="s">
        <v>148</v>
      </c>
    </row>
    <row r="14" spans="1:3" ht="13.5">
      <c r="A14" s="170" t="s">
        <v>157</v>
      </c>
      <c r="B14" s="168" t="s">
        <v>159</v>
      </c>
      <c r="C14" s="170" t="s">
        <v>160</v>
      </c>
    </row>
    <row r="15" spans="1:3" ht="13.5">
      <c r="A15" s="170" t="s">
        <v>158</v>
      </c>
      <c r="B15" s="168" t="s">
        <v>159</v>
      </c>
      <c r="C15" s="170" t="s">
        <v>149</v>
      </c>
    </row>
    <row r="17" ht="13.5">
      <c r="A17" t="s">
        <v>164</v>
      </c>
    </row>
    <row r="18" ht="13.5">
      <c r="A18" t="s">
        <v>165</v>
      </c>
    </row>
    <row r="20" ht="13.5">
      <c r="A20" t="s">
        <v>167</v>
      </c>
    </row>
    <row r="21" spans="1:3" ht="13.5">
      <c r="A21" t="s">
        <v>168</v>
      </c>
      <c r="B21" t="s">
        <v>169</v>
      </c>
      <c r="C21" t="s">
        <v>170</v>
      </c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50"/>
  <sheetViews>
    <sheetView zoomScale="70" zoomScaleNormal="70" workbookViewId="0" topLeftCell="A1">
      <selection activeCell="A30" sqref="A30"/>
    </sheetView>
  </sheetViews>
  <sheetFormatPr defaultColWidth="9.00390625" defaultRowHeight="13.5"/>
  <cols>
    <col min="1" max="1" width="23.875" style="7" bestFit="1" customWidth="1"/>
    <col min="2" max="2" width="5.25390625" style="2" bestFit="1" customWidth="1"/>
    <col min="3" max="3" width="7.25390625" style="2" bestFit="1" customWidth="1"/>
    <col min="4" max="4" width="13.125" style="2" bestFit="1" customWidth="1"/>
    <col min="5" max="5" width="21.875" style="2" bestFit="1" customWidth="1"/>
    <col min="6" max="6" width="9.875" style="2" customWidth="1"/>
    <col min="7" max="7" width="6.25390625" style="2" bestFit="1" customWidth="1"/>
    <col min="8" max="22" width="5.625" style="2" customWidth="1"/>
    <col min="24" max="24" width="5.75390625" style="2" bestFit="1" customWidth="1"/>
    <col min="25" max="16384" width="9.00390625" style="2" customWidth="1"/>
  </cols>
  <sheetData>
    <row r="1" spans="1:24" ht="34.5" customHeight="1">
      <c r="A1" s="149" t="s">
        <v>0</v>
      </c>
      <c r="B1" s="1"/>
      <c r="C1" s="1"/>
      <c r="D1" s="1"/>
      <c r="E1" s="1"/>
      <c r="F1" s="183" t="s">
        <v>120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X1" s="4"/>
    </row>
    <row r="2" spans="1:24" ht="18" customHeight="1" thickBot="1">
      <c r="A2" s="150" t="s">
        <v>122</v>
      </c>
      <c r="B2" s="5"/>
      <c r="C2" s="5"/>
      <c r="D2" s="5"/>
      <c r="E2" s="6"/>
      <c r="G2" s="151" t="s">
        <v>123</v>
      </c>
      <c r="S2" s="3" t="s">
        <v>1</v>
      </c>
      <c r="X2" s="4"/>
    </row>
    <row r="3" spans="5:24" ht="18" thickBot="1">
      <c r="E3" s="6"/>
      <c r="G3" s="198" t="s">
        <v>2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X3" s="4"/>
    </row>
    <row r="4" spans="1:24" ht="13.5">
      <c r="A4" s="213" t="s">
        <v>3</v>
      </c>
      <c r="B4" s="185" t="s">
        <v>4</v>
      </c>
      <c r="C4" s="186"/>
      <c r="D4" s="223" t="s">
        <v>124</v>
      </c>
      <c r="E4" s="205" t="s">
        <v>5</v>
      </c>
      <c r="F4" s="215"/>
      <c r="G4" s="8" t="s">
        <v>6</v>
      </c>
      <c r="H4" s="9" t="s">
        <v>7</v>
      </c>
      <c r="I4" s="10" t="s">
        <v>8</v>
      </c>
      <c r="J4" s="11" t="s">
        <v>9</v>
      </c>
      <c r="K4" s="9" t="s">
        <v>100</v>
      </c>
      <c r="L4" s="9" t="s">
        <v>10</v>
      </c>
      <c r="M4" s="9" t="s">
        <v>11</v>
      </c>
      <c r="N4" s="9" t="s">
        <v>12</v>
      </c>
      <c r="O4" s="9" t="s">
        <v>13</v>
      </c>
      <c r="P4" s="10" t="s">
        <v>14</v>
      </c>
      <c r="Q4" s="11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12" t="s">
        <v>20</v>
      </c>
      <c r="X4" s="4"/>
    </row>
    <row r="5" spans="1:24" ht="14.25" thickBot="1">
      <c r="A5" s="214"/>
      <c r="B5" s="187"/>
      <c r="C5" s="188"/>
      <c r="D5" s="206"/>
      <c r="E5" s="206"/>
      <c r="F5" s="216"/>
      <c r="G5" s="13">
        <v>4</v>
      </c>
      <c r="H5" s="14">
        <v>6</v>
      </c>
      <c r="I5" s="15">
        <v>8</v>
      </c>
      <c r="J5" s="16">
        <v>10</v>
      </c>
      <c r="K5" s="14">
        <v>11</v>
      </c>
      <c r="L5" s="14">
        <v>12</v>
      </c>
      <c r="M5" s="14">
        <v>14</v>
      </c>
      <c r="N5" s="14">
        <v>16</v>
      </c>
      <c r="O5" s="14">
        <v>17</v>
      </c>
      <c r="P5" s="15">
        <v>19</v>
      </c>
      <c r="Q5" s="16">
        <v>21</v>
      </c>
      <c r="R5" s="14">
        <v>24</v>
      </c>
      <c r="S5" s="14">
        <v>26</v>
      </c>
      <c r="T5" s="14">
        <v>29</v>
      </c>
      <c r="U5" s="14">
        <v>32</v>
      </c>
      <c r="V5" s="17">
        <v>38</v>
      </c>
      <c r="X5" s="4"/>
    </row>
    <row r="6" spans="1:24" ht="14.25">
      <c r="A6" s="18" t="s">
        <v>155</v>
      </c>
      <c r="B6" s="19">
        <v>200</v>
      </c>
      <c r="C6" s="20" t="s">
        <v>21</v>
      </c>
      <c r="D6" s="133" t="s">
        <v>22</v>
      </c>
      <c r="E6" s="134" t="s">
        <v>23</v>
      </c>
      <c r="F6" s="135" t="s">
        <v>24</v>
      </c>
      <c r="G6" s="21">
        <f aca="true" t="shared" si="0" ref="G6:R6">50*$A5:$IV5/200</f>
        <v>1</v>
      </c>
      <c r="H6" s="22">
        <f t="shared" si="0"/>
        <v>1.5</v>
      </c>
      <c r="I6" s="23">
        <f t="shared" si="0"/>
        <v>2</v>
      </c>
      <c r="J6" s="24">
        <f t="shared" si="0"/>
        <v>2.5</v>
      </c>
      <c r="K6" s="22">
        <f t="shared" si="0"/>
        <v>2.75</v>
      </c>
      <c r="L6" s="22">
        <f t="shared" si="0"/>
        <v>3</v>
      </c>
      <c r="M6" s="22">
        <f t="shared" si="0"/>
        <v>3.5</v>
      </c>
      <c r="N6" s="22">
        <f t="shared" si="0"/>
        <v>4</v>
      </c>
      <c r="O6" s="22">
        <f t="shared" si="0"/>
        <v>4.25</v>
      </c>
      <c r="P6" s="23">
        <f t="shared" si="0"/>
        <v>4.75</v>
      </c>
      <c r="Q6" s="24">
        <f t="shared" si="0"/>
        <v>5.25</v>
      </c>
      <c r="R6" s="22">
        <f t="shared" si="0"/>
        <v>6</v>
      </c>
      <c r="S6" s="22">
        <v>6</v>
      </c>
      <c r="T6" s="22">
        <v>6</v>
      </c>
      <c r="U6" s="22">
        <v>6</v>
      </c>
      <c r="V6" s="25">
        <v>6</v>
      </c>
      <c r="W6" s="2"/>
      <c r="X6" s="3"/>
    </row>
    <row r="7" spans="1:24" ht="14.25">
      <c r="A7" s="26" t="s">
        <v>25</v>
      </c>
      <c r="B7" s="19">
        <v>100</v>
      </c>
      <c r="C7" s="20" t="s">
        <v>26</v>
      </c>
      <c r="D7" s="133" t="s">
        <v>27</v>
      </c>
      <c r="E7" s="134" t="s">
        <v>28</v>
      </c>
      <c r="F7" s="135" t="s">
        <v>29</v>
      </c>
      <c r="G7" s="27">
        <f aca="true" t="shared" si="1" ref="G7:S7">15*$A5:$IV5/100</f>
        <v>0.6</v>
      </c>
      <c r="H7" s="28">
        <f t="shared" si="1"/>
        <v>0.9</v>
      </c>
      <c r="I7" s="29">
        <f t="shared" si="1"/>
        <v>1.2</v>
      </c>
      <c r="J7" s="30">
        <f t="shared" si="1"/>
        <v>1.5</v>
      </c>
      <c r="K7" s="28">
        <f t="shared" si="1"/>
        <v>1.65</v>
      </c>
      <c r="L7" s="28">
        <f t="shared" si="1"/>
        <v>1.8</v>
      </c>
      <c r="M7" s="28">
        <f t="shared" si="1"/>
        <v>2.1</v>
      </c>
      <c r="N7" s="28">
        <f t="shared" si="1"/>
        <v>2.4</v>
      </c>
      <c r="O7" s="28">
        <f t="shared" si="1"/>
        <v>2.55</v>
      </c>
      <c r="P7" s="29">
        <f t="shared" si="1"/>
        <v>2.85</v>
      </c>
      <c r="Q7" s="30">
        <f t="shared" si="1"/>
        <v>3.15</v>
      </c>
      <c r="R7" s="28">
        <f t="shared" si="1"/>
        <v>3.6</v>
      </c>
      <c r="S7" s="28">
        <f t="shared" si="1"/>
        <v>3.9</v>
      </c>
      <c r="T7" s="28">
        <v>4</v>
      </c>
      <c r="U7" s="28">
        <v>4</v>
      </c>
      <c r="V7" s="31">
        <v>4</v>
      </c>
      <c r="W7" s="2"/>
      <c r="X7" s="3"/>
    </row>
    <row r="8" spans="1:24" ht="14.25">
      <c r="A8" s="32" t="s">
        <v>116</v>
      </c>
      <c r="B8" s="33">
        <v>100</v>
      </c>
      <c r="C8" s="20" t="s">
        <v>30</v>
      </c>
      <c r="D8" s="133" t="s">
        <v>31</v>
      </c>
      <c r="E8" s="136"/>
      <c r="F8" s="135" t="s">
        <v>32</v>
      </c>
      <c r="G8" s="21">
        <f aca="true" t="shared" si="2" ref="G8:V8">40*$A5:$IV5/100</f>
        <v>1.6</v>
      </c>
      <c r="H8" s="22">
        <f t="shared" si="2"/>
        <v>2.4</v>
      </c>
      <c r="I8" s="23">
        <f t="shared" si="2"/>
        <v>3.2</v>
      </c>
      <c r="J8" s="24">
        <f t="shared" si="2"/>
        <v>4</v>
      </c>
      <c r="K8" s="22">
        <f t="shared" si="2"/>
        <v>4.4</v>
      </c>
      <c r="L8" s="22">
        <f t="shared" si="2"/>
        <v>4.8</v>
      </c>
      <c r="M8" s="22">
        <f t="shared" si="2"/>
        <v>5.6</v>
      </c>
      <c r="N8" s="22">
        <f t="shared" si="2"/>
        <v>6.4</v>
      </c>
      <c r="O8" s="22">
        <f t="shared" si="2"/>
        <v>6.8</v>
      </c>
      <c r="P8" s="23">
        <f t="shared" si="2"/>
        <v>7.6</v>
      </c>
      <c r="Q8" s="24">
        <f t="shared" si="2"/>
        <v>8.4</v>
      </c>
      <c r="R8" s="22">
        <f t="shared" si="2"/>
        <v>9.6</v>
      </c>
      <c r="S8" s="22">
        <f t="shared" si="2"/>
        <v>10.4</v>
      </c>
      <c r="T8" s="22">
        <f t="shared" si="2"/>
        <v>11.6</v>
      </c>
      <c r="U8" s="22">
        <f t="shared" si="2"/>
        <v>12.8</v>
      </c>
      <c r="V8" s="34">
        <f t="shared" si="2"/>
        <v>15.2</v>
      </c>
      <c r="W8" s="2"/>
      <c r="X8" s="3"/>
    </row>
    <row r="9" spans="1:24" ht="14.25">
      <c r="A9" s="26" t="s">
        <v>33</v>
      </c>
      <c r="B9" s="19">
        <v>100</v>
      </c>
      <c r="C9" s="20" t="s">
        <v>34</v>
      </c>
      <c r="D9" s="133" t="s">
        <v>35</v>
      </c>
      <c r="E9" s="134" t="s">
        <v>36</v>
      </c>
      <c r="F9" s="135" t="s">
        <v>37</v>
      </c>
      <c r="G9" s="27">
        <f aca="true" t="shared" si="3" ref="G9:V9">10*$A5:$IV5/100</f>
        <v>0.4</v>
      </c>
      <c r="H9" s="28">
        <f t="shared" si="3"/>
        <v>0.6</v>
      </c>
      <c r="I9" s="29">
        <f t="shared" si="3"/>
        <v>0.8</v>
      </c>
      <c r="J9" s="30">
        <f t="shared" si="3"/>
        <v>1</v>
      </c>
      <c r="K9" s="28">
        <f t="shared" si="3"/>
        <v>1.1</v>
      </c>
      <c r="L9" s="28">
        <f t="shared" si="3"/>
        <v>1.2</v>
      </c>
      <c r="M9" s="28">
        <f t="shared" si="3"/>
        <v>1.4</v>
      </c>
      <c r="N9" s="28">
        <f t="shared" si="3"/>
        <v>1.6</v>
      </c>
      <c r="O9" s="28">
        <f t="shared" si="3"/>
        <v>1.7</v>
      </c>
      <c r="P9" s="29">
        <f t="shared" si="3"/>
        <v>1.9</v>
      </c>
      <c r="Q9" s="30">
        <f t="shared" si="3"/>
        <v>2.1</v>
      </c>
      <c r="R9" s="28">
        <f t="shared" si="3"/>
        <v>2.4</v>
      </c>
      <c r="S9" s="28">
        <f t="shared" si="3"/>
        <v>2.6</v>
      </c>
      <c r="T9" s="28">
        <f t="shared" si="3"/>
        <v>2.9</v>
      </c>
      <c r="U9" s="28">
        <f t="shared" si="3"/>
        <v>3.2</v>
      </c>
      <c r="V9" s="31">
        <f t="shared" si="3"/>
        <v>3.8</v>
      </c>
      <c r="W9" s="2"/>
      <c r="X9" s="3"/>
    </row>
    <row r="10" spans="1:24" ht="14.25">
      <c r="A10" s="32" t="s">
        <v>38</v>
      </c>
      <c r="B10" s="19">
        <v>200</v>
      </c>
      <c r="C10" s="20" t="s">
        <v>39</v>
      </c>
      <c r="D10" s="133" t="s">
        <v>40</v>
      </c>
      <c r="E10" s="134" t="s">
        <v>117</v>
      </c>
      <c r="F10" s="135" t="s">
        <v>41</v>
      </c>
      <c r="G10" s="27">
        <f aca="true" t="shared" si="4" ref="G10:V10">50*$A5:$IV5/200</f>
        <v>1</v>
      </c>
      <c r="H10" s="28">
        <f t="shared" si="4"/>
        <v>1.5</v>
      </c>
      <c r="I10" s="29">
        <f t="shared" si="4"/>
        <v>2</v>
      </c>
      <c r="J10" s="30">
        <f t="shared" si="4"/>
        <v>2.5</v>
      </c>
      <c r="K10" s="28">
        <f t="shared" si="4"/>
        <v>2.75</v>
      </c>
      <c r="L10" s="28">
        <f t="shared" si="4"/>
        <v>3</v>
      </c>
      <c r="M10" s="28">
        <f t="shared" si="4"/>
        <v>3.5</v>
      </c>
      <c r="N10" s="28">
        <f t="shared" si="4"/>
        <v>4</v>
      </c>
      <c r="O10" s="28">
        <f t="shared" si="4"/>
        <v>4.25</v>
      </c>
      <c r="P10" s="29">
        <f t="shared" si="4"/>
        <v>4.75</v>
      </c>
      <c r="Q10" s="30">
        <f t="shared" si="4"/>
        <v>5.25</v>
      </c>
      <c r="R10" s="28">
        <f t="shared" si="4"/>
        <v>6</v>
      </c>
      <c r="S10" s="28">
        <f t="shared" si="4"/>
        <v>6.5</v>
      </c>
      <c r="T10" s="28">
        <f t="shared" si="4"/>
        <v>7.25</v>
      </c>
      <c r="U10" s="28">
        <f t="shared" si="4"/>
        <v>8</v>
      </c>
      <c r="V10" s="31">
        <f t="shared" si="4"/>
        <v>9.5</v>
      </c>
      <c r="W10" s="2"/>
      <c r="X10" s="3"/>
    </row>
    <row r="11" spans="1:24" ht="14.25">
      <c r="A11" s="32" t="s">
        <v>42</v>
      </c>
      <c r="B11" s="19">
        <v>100</v>
      </c>
      <c r="C11" s="20" t="s">
        <v>34</v>
      </c>
      <c r="D11" s="133" t="s">
        <v>43</v>
      </c>
      <c r="E11" s="134"/>
      <c r="F11" s="135" t="s">
        <v>32</v>
      </c>
      <c r="G11" s="27">
        <f aca="true" t="shared" si="5" ref="G11:V11">18*$A5:$IV5/100</f>
        <v>0.72</v>
      </c>
      <c r="H11" s="28">
        <f t="shared" si="5"/>
        <v>1.08</v>
      </c>
      <c r="I11" s="29">
        <f t="shared" si="5"/>
        <v>1.44</v>
      </c>
      <c r="J11" s="30">
        <f t="shared" si="5"/>
        <v>1.8</v>
      </c>
      <c r="K11" s="28">
        <f t="shared" si="5"/>
        <v>1.98</v>
      </c>
      <c r="L11" s="28">
        <f t="shared" si="5"/>
        <v>2.16</v>
      </c>
      <c r="M11" s="28">
        <f t="shared" si="5"/>
        <v>2.52</v>
      </c>
      <c r="N11" s="28">
        <f t="shared" si="5"/>
        <v>2.88</v>
      </c>
      <c r="O11" s="28">
        <f t="shared" si="5"/>
        <v>3.06</v>
      </c>
      <c r="P11" s="29">
        <f t="shared" si="5"/>
        <v>3.42</v>
      </c>
      <c r="Q11" s="30">
        <f t="shared" si="5"/>
        <v>3.78</v>
      </c>
      <c r="R11" s="28">
        <f t="shared" si="5"/>
        <v>4.32</v>
      </c>
      <c r="S11" s="28">
        <f t="shared" si="5"/>
        <v>4.68</v>
      </c>
      <c r="T11" s="28">
        <f t="shared" si="5"/>
        <v>5.22</v>
      </c>
      <c r="U11" s="28">
        <f t="shared" si="5"/>
        <v>5.76</v>
      </c>
      <c r="V11" s="31">
        <f t="shared" si="5"/>
        <v>6.84</v>
      </c>
      <c r="W11" s="2"/>
      <c r="X11" s="3"/>
    </row>
    <row r="12" spans="1:24" ht="14.25">
      <c r="A12" s="32" t="s">
        <v>44</v>
      </c>
      <c r="B12" s="19">
        <v>100</v>
      </c>
      <c r="C12" s="20" t="s">
        <v>34</v>
      </c>
      <c r="D12" s="133" t="s">
        <v>43</v>
      </c>
      <c r="E12" s="134"/>
      <c r="F12" s="135" t="s">
        <v>45</v>
      </c>
      <c r="G12" s="27">
        <f aca="true" t="shared" si="6" ref="G12:V12">18*$A5:$IV5/100</f>
        <v>0.72</v>
      </c>
      <c r="H12" s="28">
        <f t="shared" si="6"/>
        <v>1.08</v>
      </c>
      <c r="I12" s="29">
        <f t="shared" si="6"/>
        <v>1.44</v>
      </c>
      <c r="J12" s="30">
        <f t="shared" si="6"/>
        <v>1.8</v>
      </c>
      <c r="K12" s="28">
        <f t="shared" si="6"/>
        <v>1.98</v>
      </c>
      <c r="L12" s="28">
        <f t="shared" si="6"/>
        <v>2.16</v>
      </c>
      <c r="M12" s="28">
        <f t="shared" si="6"/>
        <v>2.52</v>
      </c>
      <c r="N12" s="28">
        <f t="shared" si="6"/>
        <v>2.88</v>
      </c>
      <c r="O12" s="28">
        <f t="shared" si="6"/>
        <v>3.06</v>
      </c>
      <c r="P12" s="29">
        <f t="shared" si="6"/>
        <v>3.42</v>
      </c>
      <c r="Q12" s="30">
        <f t="shared" si="6"/>
        <v>3.78</v>
      </c>
      <c r="R12" s="28">
        <f t="shared" si="6"/>
        <v>4.32</v>
      </c>
      <c r="S12" s="28">
        <f t="shared" si="6"/>
        <v>4.68</v>
      </c>
      <c r="T12" s="28">
        <f t="shared" si="6"/>
        <v>5.22</v>
      </c>
      <c r="U12" s="28">
        <f t="shared" si="6"/>
        <v>5.76</v>
      </c>
      <c r="V12" s="31">
        <f t="shared" si="6"/>
        <v>6.84</v>
      </c>
      <c r="W12" s="2"/>
      <c r="X12" s="3"/>
    </row>
    <row r="13" spans="1:24" ht="14.25">
      <c r="A13" s="32" t="s">
        <v>46</v>
      </c>
      <c r="B13" s="19">
        <v>100</v>
      </c>
      <c r="C13" s="20" t="s">
        <v>47</v>
      </c>
      <c r="D13" s="133" t="s">
        <v>48</v>
      </c>
      <c r="E13" s="134"/>
      <c r="F13" s="135" t="s">
        <v>49</v>
      </c>
      <c r="G13" s="27">
        <f aca="true" t="shared" si="7" ref="G13:V13">40*$A5:$IV5/100</f>
        <v>1.6</v>
      </c>
      <c r="H13" s="28">
        <f t="shared" si="7"/>
        <v>2.4</v>
      </c>
      <c r="I13" s="29">
        <f t="shared" si="7"/>
        <v>3.2</v>
      </c>
      <c r="J13" s="30">
        <f t="shared" si="7"/>
        <v>4</v>
      </c>
      <c r="K13" s="28">
        <f t="shared" si="7"/>
        <v>4.4</v>
      </c>
      <c r="L13" s="28">
        <f t="shared" si="7"/>
        <v>4.8</v>
      </c>
      <c r="M13" s="28">
        <f t="shared" si="7"/>
        <v>5.6</v>
      </c>
      <c r="N13" s="28">
        <f t="shared" si="7"/>
        <v>6.4</v>
      </c>
      <c r="O13" s="28">
        <f t="shared" si="7"/>
        <v>6.8</v>
      </c>
      <c r="P13" s="29">
        <f t="shared" si="7"/>
        <v>7.6</v>
      </c>
      <c r="Q13" s="30">
        <f t="shared" si="7"/>
        <v>8.4</v>
      </c>
      <c r="R13" s="28">
        <f t="shared" si="7"/>
        <v>9.6</v>
      </c>
      <c r="S13" s="28">
        <f t="shared" si="7"/>
        <v>10.4</v>
      </c>
      <c r="T13" s="28">
        <f t="shared" si="7"/>
        <v>11.6</v>
      </c>
      <c r="U13" s="28">
        <f t="shared" si="7"/>
        <v>12.8</v>
      </c>
      <c r="V13" s="31">
        <f t="shared" si="7"/>
        <v>15.2</v>
      </c>
      <c r="W13" s="2"/>
      <c r="X13" s="3"/>
    </row>
    <row r="14" spans="1:24" ht="14.25">
      <c r="A14" s="32" t="s">
        <v>101</v>
      </c>
      <c r="B14" s="19">
        <v>400</v>
      </c>
      <c r="C14" s="20" t="s">
        <v>102</v>
      </c>
      <c r="D14" s="134" t="s">
        <v>103</v>
      </c>
      <c r="E14" s="134"/>
      <c r="F14" s="135" t="s">
        <v>50</v>
      </c>
      <c r="G14" s="27">
        <f aca="true" t="shared" si="8" ref="G14:V14">120*$A5:$IV5/400</f>
        <v>1.2</v>
      </c>
      <c r="H14" s="28">
        <f t="shared" si="8"/>
        <v>1.8</v>
      </c>
      <c r="I14" s="29">
        <f t="shared" si="8"/>
        <v>2.4</v>
      </c>
      <c r="J14" s="30">
        <f t="shared" si="8"/>
        <v>3</v>
      </c>
      <c r="K14" s="28">
        <f t="shared" si="8"/>
        <v>3.3</v>
      </c>
      <c r="L14" s="28">
        <f t="shared" si="8"/>
        <v>3.6</v>
      </c>
      <c r="M14" s="28">
        <f t="shared" si="8"/>
        <v>4.2</v>
      </c>
      <c r="N14" s="28">
        <f t="shared" si="8"/>
        <v>4.8</v>
      </c>
      <c r="O14" s="28">
        <f t="shared" si="8"/>
        <v>5.1</v>
      </c>
      <c r="P14" s="29">
        <f t="shared" si="8"/>
        <v>5.7</v>
      </c>
      <c r="Q14" s="30">
        <f t="shared" si="8"/>
        <v>6.3</v>
      </c>
      <c r="R14" s="28">
        <f t="shared" si="8"/>
        <v>7.2</v>
      </c>
      <c r="S14" s="28">
        <f t="shared" si="8"/>
        <v>7.8</v>
      </c>
      <c r="T14" s="28">
        <f t="shared" si="8"/>
        <v>8.7</v>
      </c>
      <c r="U14" s="28">
        <f t="shared" si="8"/>
        <v>9.6</v>
      </c>
      <c r="V14" s="31">
        <f t="shared" si="8"/>
        <v>11.4</v>
      </c>
      <c r="W14" s="2"/>
      <c r="X14" s="3"/>
    </row>
    <row r="15" spans="1:24" ht="14.25">
      <c r="A15" s="26" t="s">
        <v>104</v>
      </c>
      <c r="B15" s="19">
        <v>200</v>
      </c>
      <c r="C15" s="20" t="s">
        <v>102</v>
      </c>
      <c r="D15" s="133" t="s">
        <v>105</v>
      </c>
      <c r="E15" s="134"/>
      <c r="F15" s="135" t="s">
        <v>49</v>
      </c>
      <c r="G15" s="35">
        <f aca="true" t="shared" si="9" ref="G15:V15">40*$A5:$IV5/200</f>
        <v>0.8</v>
      </c>
      <c r="H15" s="22">
        <f t="shared" si="9"/>
        <v>1.2</v>
      </c>
      <c r="I15" s="23">
        <f t="shared" si="9"/>
        <v>1.6</v>
      </c>
      <c r="J15" s="36">
        <f t="shared" si="9"/>
        <v>2</v>
      </c>
      <c r="K15" s="22">
        <f t="shared" si="9"/>
        <v>2.2</v>
      </c>
      <c r="L15" s="22">
        <f t="shared" si="9"/>
        <v>2.4</v>
      </c>
      <c r="M15" s="22">
        <f t="shared" si="9"/>
        <v>2.8</v>
      </c>
      <c r="N15" s="22">
        <f t="shared" si="9"/>
        <v>3.2</v>
      </c>
      <c r="O15" s="22">
        <f t="shared" si="9"/>
        <v>3.4</v>
      </c>
      <c r="P15" s="23">
        <f t="shared" si="9"/>
        <v>3.8</v>
      </c>
      <c r="Q15" s="36">
        <f t="shared" si="9"/>
        <v>4.2</v>
      </c>
      <c r="R15" s="22">
        <f t="shared" si="9"/>
        <v>4.8</v>
      </c>
      <c r="S15" s="22">
        <f t="shared" si="9"/>
        <v>5.2</v>
      </c>
      <c r="T15" s="22">
        <f t="shared" si="9"/>
        <v>5.8</v>
      </c>
      <c r="U15" s="22">
        <f t="shared" si="9"/>
        <v>6.4</v>
      </c>
      <c r="V15" s="34">
        <f t="shared" si="9"/>
        <v>7.6</v>
      </c>
      <c r="W15" s="2"/>
      <c r="X15" s="3"/>
    </row>
    <row r="16" spans="1:24" ht="14.25">
      <c r="A16" s="217" t="s">
        <v>51</v>
      </c>
      <c r="B16" s="218">
        <v>20</v>
      </c>
      <c r="C16" s="219" t="s">
        <v>52</v>
      </c>
      <c r="D16" s="203" t="s">
        <v>53</v>
      </c>
      <c r="E16" s="211"/>
      <c r="F16" s="195" t="s">
        <v>54</v>
      </c>
      <c r="G16" s="35">
        <f aca="true" t="shared" si="10" ref="G16:V16">4*$A5:$IV5/20</f>
        <v>0.8</v>
      </c>
      <c r="H16" s="22">
        <f t="shared" si="10"/>
        <v>1.2</v>
      </c>
      <c r="I16" s="23">
        <f t="shared" si="10"/>
        <v>1.6</v>
      </c>
      <c r="J16" s="36">
        <f t="shared" si="10"/>
        <v>2</v>
      </c>
      <c r="K16" s="22">
        <f t="shared" si="10"/>
        <v>2.2</v>
      </c>
      <c r="L16" s="22">
        <f t="shared" si="10"/>
        <v>2.4</v>
      </c>
      <c r="M16" s="22">
        <f t="shared" si="10"/>
        <v>2.8</v>
      </c>
      <c r="N16" s="22">
        <f t="shared" si="10"/>
        <v>3.2</v>
      </c>
      <c r="O16" s="22">
        <f t="shared" si="10"/>
        <v>3.4</v>
      </c>
      <c r="P16" s="23">
        <f t="shared" si="10"/>
        <v>3.8</v>
      </c>
      <c r="Q16" s="36">
        <f t="shared" si="10"/>
        <v>4.2</v>
      </c>
      <c r="R16" s="22">
        <f t="shared" si="10"/>
        <v>4.8</v>
      </c>
      <c r="S16" s="22">
        <f t="shared" si="10"/>
        <v>5.2</v>
      </c>
      <c r="T16" s="22">
        <f t="shared" si="10"/>
        <v>5.8</v>
      </c>
      <c r="U16" s="22">
        <f t="shared" si="10"/>
        <v>6.4</v>
      </c>
      <c r="V16" s="34">
        <f t="shared" si="10"/>
        <v>7.6</v>
      </c>
      <c r="W16" s="2"/>
      <c r="X16" s="3"/>
    </row>
    <row r="17" spans="1:24" ht="13.5">
      <c r="A17" s="217"/>
      <c r="B17" s="218"/>
      <c r="C17" s="219"/>
      <c r="D17" s="203"/>
      <c r="E17" s="211"/>
      <c r="F17" s="195"/>
      <c r="G17" s="192" t="s">
        <v>55</v>
      </c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  <c r="W17" s="2"/>
      <c r="X17" s="3"/>
    </row>
    <row r="18" spans="1:24" ht="14.25">
      <c r="A18" s="26" t="s">
        <v>56</v>
      </c>
      <c r="B18" s="19">
        <v>200</v>
      </c>
      <c r="C18" s="20" t="s">
        <v>57</v>
      </c>
      <c r="D18" s="133" t="s">
        <v>58</v>
      </c>
      <c r="E18" s="134"/>
      <c r="F18" s="135" t="s">
        <v>32</v>
      </c>
      <c r="G18" s="21">
        <f aca="true" t="shared" si="11" ref="G18:V18">30*$A5:$IV5/200</f>
        <v>0.6</v>
      </c>
      <c r="H18" s="22">
        <f t="shared" si="11"/>
        <v>0.9</v>
      </c>
      <c r="I18" s="23">
        <f t="shared" si="11"/>
        <v>1.2</v>
      </c>
      <c r="J18" s="24">
        <f t="shared" si="11"/>
        <v>1.5</v>
      </c>
      <c r="K18" s="22">
        <f t="shared" si="11"/>
        <v>1.65</v>
      </c>
      <c r="L18" s="22">
        <f t="shared" si="11"/>
        <v>1.8</v>
      </c>
      <c r="M18" s="22">
        <f t="shared" si="11"/>
        <v>2.1</v>
      </c>
      <c r="N18" s="22">
        <f t="shared" si="11"/>
        <v>2.4</v>
      </c>
      <c r="O18" s="22">
        <f t="shared" si="11"/>
        <v>2.55</v>
      </c>
      <c r="P18" s="23">
        <f t="shared" si="11"/>
        <v>2.85</v>
      </c>
      <c r="Q18" s="24">
        <f t="shared" si="11"/>
        <v>3.15</v>
      </c>
      <c r="R18" s="22">
        <f t="shared" si="11"/>
        <v>3.6</v>
      </c>
      <c r="S18" s="22">
        <f t="shared" si="11"/>
        <v>3.9</v>
      </c>
      <c r="T18" s="22">
        <f t="shared" si="11"/>
        <v>4.35</v>
      </c>
      <c r="U18" s="22">
        <f t="shared" si="11"/>
        <v>4.8</v>
      </c>
      <c r="V18" s="25">
        <f t="shared" si="11"/>
        <v>5.7</v>
      </c>
      <c r="W18" s="2"/>
      <c r="X18" s="3"/>
    </row>
    <row r="19" spans="1:24" ht="15" thickBot="1">
      <c r="A19" s="37" t="s">
        <v>59</v>
      </c>
      <c r="B19" s="38">
        <v>200</v>
      </c>
      <c r="C19" s="39" t="s">
        <v>60</v>
      </c>
      <c r="D19" s="137" t="s">
        <v>61</v>
      </c>
      <c r="E19" s="138"/>
      <c r="F19" s="139" t="s">
        <v>49</v>
      </c>
      <c r="G19" s="40">
        <f aca="true" t="shared" si="12" ref="G19:V19">40*G5/$B$19</f>
        <v>0.8</v>
      </c>
      <c r="H19" s="41">
        <f t="shared" si="12"/>
        <v>1.2</v>
      </c>
      <c r="I19" s="42">
        <f t="shared" si="12"/>
        <v>1.6</v>
      </c>
      <c r="J19" s="43">
        <f t="shared" si="12"/>
        <v>2</v>
      </c>
      <c r="K19" s="41">
        <f t="shared" si="12"/>
        <v>2.2</v>
      </c>
      <c r="L19" s="41">
        <f t="shared" si="12"/>
        <v>2.4</v>
      </c>
      <c r="M19" s="41">
        <f t="shared" si="12"/>
        <v>2.8</v>
      </c>
      <c r="N19" s="41">
        <f t="shared" si="12"/>
        <v>3.2</v>
      </c>
      <c r="O19" s="41">
        <f t="shared" si="12"/>
        <v>3.4</v>
      </c>
      <c r="P19" s="42">
        <f t="shared" si="12"/>
        <v>3.8</v>
      </c>
      <c r="Q19" s="43">
        <f t="shared" si="12"/>
        <v>4.2</v>
      </c>
      <c r="R19" s="41">
        <f t="shared" si="12"/>
        <v>4.8</v>
      </c>
      <c r="S19" s="41">
        <f t="shared" si="12"/>
        <v>5.2</v>
      </c>
      <c r="T19" s="41">
        <f t="shared" si="12"/>
        <v>5.8</v>
      </c>
      <c r="U19" s="41">
        <f t="shared" si="12"/>
        <v>6.4</v>
      </c>
      <c r="V19" s="44">
        <f t="shared" si="12"/>
        <v>7.6</v>
      </c>
      <c r="W19" s="2"/>
      <c r="X19" s="3"/>
    </row>
    <row r="20" spans="1:24" ht="15" thickBot="1">
      <c r="A20" s="45"/>
      <c r="B20" s="46"/>
      <c r="C20" s="46"/>
      <c r="D20" s="46"/>
      <c r="E20" s="47"/>
      <c r="F20" s="4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2"/>
      <c r="X20" s="3"/>
    </row>
    <row r="21" spans="1:23" s="51" customFormat="1" ht="19.5" customHeight="1" thickBot="1">
      <c r="A21" s="49" t="s">
        <v>62</v>
      </c>
      <c r="B21" s="196" t="s">
        <v>63</v>
      </c>
      <c r="C21" s="184"/>
      <c r="D21" s="160" t="s">
        <v>125</v>
      </c>
      <c r="E21" s="126" t="s">
        <v>5</v>
      </c>
      <c r="F21" s="127" t="s">
        <v>64</v>
      </c>
      <c r="G21" s="207" t="s">
        <v>65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50"/>
    </row>
    <row r="22" spans="1:24" ht="14.25">
      <c r="A22" s="263" t="s">
        <v>66</v>
      </c>
      <c r="B22" s="265">
        <v>800</v>
      </c>
      <c r="C22" s="220" t="s">
        <v>57</v>
      </c>
      <c r="D22" s="222" t="s">
        <v>67</v>
      </c>
      <c r="E22" s="210" t="s">
        <v>68</v>
      </c>
      <c r="F22" s="201" t="s">
        <v>69</v>
      </c>
      <c r="G22" s="52">
        <f aca="true" t="shared" si="13" ref="G22:V22">20*$A5:$IV5/800</f>
        <v>0.1</v>
      </c>
      <c r="H22" s="53">
        <f t="shared" si="13"/>
        <v>0.15</v>
      </c>
      <c r="I22" s="54">
        <f t="shared" si="13"/>
        <v>0.2</v>
      </c>
      <c r="J22" s="55">
        <f t="shared" si="13"/>
        <v>0.25</v>
      </c>
      <c r="K22" s="53">
        <f t="shared" si="13"/>
        <v>0.275</v>
      </c>
      <c r="L22" s="53">
        <f t="shared" si="13"/>
        <v>0.3</v>
      </c>
      <c r="M22" s="53">
        <f t="shared" si="13"/>
        <v>0.35</v>
      </c>
      <c r="N22" s="53">
        <f t="shared" si="13"/>
        <v>0.4</v>
      </c>
      <c r="O22" s="53">
        <f t="shared" si="13"/>
        <v>0.425</v>
      </c>
      <c r="P22" s="54">
        <f t="shared" si="13"/>
        <v>0.475</v>
      </c>
      <c r="Q22" s="55">
        <f t="shared" si="13"/>
        <v>0.525</v>
      </c>
      <c r="R22" s="53">
        <f t="shared" si="13"/>
        <v>0.6</v>
      </c>
      <c r="S22" s="53">
        <f t="shared" si="13"/>
        <v>0.65</v>
      </c>
      <c r="T22" s="53">
        <f t="shared" si="13"/>
        <v>0.725</v>
      </c>
      <c r="U22" s="53">
        <f t="shared" si="13"/>
        <v>0.8</v>
      </c>
      <c r="V22" s="56">
        <f t="shared" si="13"/>
        <v>0.95</v>
      </c>
      <c r="W22" s="2"/>
      <c r="X22" s="3"/>
    </row>
    <row r="23" spans="1:24" ht="13.5">
      <c r="A23" s="264"/>
      <c r="B23" s="230"/>
      <c r="C23" s="221"/>
      <c r="D23" s="204"/>
      <c r="E23" s="204"/>
      <c r="F23" s="202"/>
      <c r="G23" s="189" t="s">
        <v>70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2"/>
      <c r="X23" s="3"/>
    </row>
    <row r="24" spans="1:24" ht="14.25" customHeight="1">
      <c r="A24" s="217" t="s">
        <v>71</v>
      </c>
      <c r="B24" s="218">
        <v>400</v>
      </c>
      <c r="C24" s="219" t="s">
        <v>52</v>
      </c>
      <c r="D24" s="203" t="s">
        <v>67</v>
      </c>
      <c r="E24" s="212" t="s">
        <v>68</v>
      </c>
      <c r="F24" s="195" t="s">
        <v>69</v>
      </c>
      <c r="G24" s="57">
        <f aca="true" t="shared" si="14" ref="G24:V24">20*$A5:$IV5/400</f>
        <v>0.2</v>
      </c>
      <c r="H24" s="58">
        <f t="shared" si="14"/>
        <v>0.3</v>
      </c>
      <c r="I24" s="23">
        <f t="shared" si="14"/>
        <v>0.4</v>
      </c>
      <c r="J24" s="59">
        <f t="shared" si="14"/>
        <v>0.5</v>
      </c>
      <c r="K24" s="58">
        <f t="shared" si="14"/>
        <v>0.55</v>
      </c>
      <c r="L24" s="58">
        <f t="shared" si="14"/>
        <v>0.6</v>
      </c>
      <c r="M24" s="58">
        <f t="shared" si="14"/>
        <v>0.7</v>
      </c>
      <c r="N24" s="58">
        <f t="shared" si="14"/>
        <v>0.8</v>
      </c>
      <c r="O24" s="58">
        <f t="shared" si="14"/>
        <v>0.85</v>
      </c>
      <c r="P24" s="23">
        <f t="shared" si="14"/>
        <v>0.95</v>
      </c>
      <c r="Q24" s="59">
        <f t="shared" si="14"/>
        <v>1.05</v>
      </c>
      <c r="R24" s="58">
        <f t="shared" si="14"/>
        <v>1.2</v>
      </c>
      <c r="S24" s="58">
        <f t="shared" si="14"/>
        <v>1.3</v>
      </c>
      <c r="T24" s="58">
        <f t="shared" si="14"/>
        <v>1.45</v>
      </c>
      <c r="U24" s="58">
        <f t="shared" si="14"/>
        <v>1.6</v>
      </c>
      <c r="V24" s="60">
        <f t="shared" si="14"/>
        <v>1.9</v>
      </c>
      <c r="W24" s="2"/>
      <c r="X24" s="3"/>
    </row>
    <row r="25" spans="1:24" ht="13.5">
      <c r="A25" s="229"/>
      <c r="B25" s="230"/>
      <c r="C25" s="221"/>
      <c r="D25" s="204"/>
      <c r="E25" s="204"/>
      <c r="F25" s="202"/>
      <c r="G25" s="192" t="s">
        <v>106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4"/>
      <c r="W25" s="2"/>
      <c r="X25" s="3"/>
    </row>
    <row r="26" spans="1:24" ht="14.25">
      <c r="A26" s="61" t="s">
        <v>107</v>
      </c>
      <c r="B26" s="62">
        <v>30</v>
      </c>
      <c r="C26" s="63" t="s">
        <v>102</v>
      </c>
      <c r="D26" s="140" t="s">
        <v>72</v>
      </c>
      <c r="E26" s="128" t="s">
        <v>73</v>
      </c>
      <c r="F26" s="64" t="s">
        <v>74</v>
      </c>
      <c r="G26" s="65"/>
      <c r="H26" s="66"/>
      <c r="I26" s="67"/>
      <c r="J26" s="59">
        <f aca="true" t="shared" si="15" ref="J26:V26">2*$A5:$IV5/30</f>
        <v>0.6666666666666666</v>
      </c>
      <c r="K26" s="58">
        <f t="shared" si="15"/>
        <v>0.7333333333333333</v>
      </c>
      <c r="L26" s="58">
        <f t="shared" si="15"/>
        <v>0.8</v>
      </c>
      <c r="M26" s="58">
        <f t="shared" si="15"/>
        <v>0.9333333333333333</v>
      </c>
      <c r="N26" s="58">
        <f t="shared" si="15"/>
        <v>1.0666666666666667</v>
      </c>
      <c r="O26" s="58">
        <f t="shared" si="15"/>
        <v>1.1333333333333333</v>
      </c>
      <c r="P26" s="68">
        <f t="shared" si="15"/>
        <v>1.2666666666666666</v>
      </c>
      <c r="Q26" s="59">
        <f t="shared" si="15"/>
        <v>1.4</v>
      </c>
      <c r="R26" s="58">
        <f t="shared" si="15"/>
        <v>1.6</v>
      </c>
      <c r="S26" s="58">
        <f t="shared" si="15"/>
        <v>1.7333333333333334</v>
      </c>
      <c r="T26" s="58">
        <f t="shared" si="15"/>
        <v>1.9333333333333333</v>
      </c>
      <c r="U26" s="58">
        <f t="shared" si="15"/>
        <v>2.1333333333333333</v>
      </c>
      <c r="V26" s="60">
        <f t="shared" si="15"/>
        <v>2.533333333333333</v>
      </c>
      <c r="W26" s="2"/>
      <c r="X26" s="3"/>
    </row>
    <row r="27" spans="1:24" ht="14.25">
      <c r="A27" s="69" t="s">
        <v>108</v>
      </c>
      <c r="B27" s="62">
        <v>50</v>
      </c>
      <c r="C27" s="63" t="s">
        <v>102</v>
      </c>
      <c r="D27" s="140" t="s">
        <v>75</v>
      </c>
      <c r="E27" s="128" t="s">
        <v>76</v>
      </c>
      <c r="F27" s="64" t="s">
        <v>29</v>
      </c>
      <c r="G27" s="70">
        <f aca="true" t="shared" si="16" ref="G27:V27">3*$A5:$IV5/50</f>
        <v>0.24</v>
      </c>
      <c r="H27" s="71">
        <f t="shared" si="16"/>
        <v>0.36</v>
      </c>
      <c r="I27" s="72">
        <f t="shared" si="16"/>
        <v>0.48</v>
      </c>
      <c r="J27" s="73">
        <f t="shared" si="16"/>
        <v>0.6</v>
      </c>
      <c r="K27" s="71">
        <f t="shared" si="16"/>
        <v>0.66</v>
      </c>
      <c r="L27" s="71">
        <f t="shared" si="16"/>
        <v>0.72</v>
      </c>
      <c r="M27" s="71">
        <f t="shared" si="16"/>
        <v>0.84</v>
      </c>
      <c r="N27" s="71">
        <f t="shared" si="16"/>
        <v>0.96</v>
      </c>
      <c r="O27" s="71">
        <f t="shared" si="16"/>
        <v>1.02</v>
      </c>
      <c r="P27" s="72">
        <f t="shared" si="16"/>
        <v>1.14</v>
      </c>
      <c r="Q27" s="73">
        <f t="shared" si="16"/>
        <v>1.26</v>
      </c>
      <c r="R27" s="71">
        <f t="shared" si="16"/>
        <v>1.44</v>
      </c>
      <c r="S27" s="71">
        <f t="shared" si="16"/>
        <v>1.56</v>
      </c>
      <c r="T27" s="71">
        <f t="shared" si="16"/>
        <v>1.74</v>
      </c>
      <c r="U27" s="71">
        <f t="shared" si="16"/>
        <v>1.92</v>
      </c>
      <c r="V27" s="74">
        <f t="shared" si="16"/>
        <v>2.28</v>
      </c>
      <c r="W27" s="2"/>
      <c r="X27" s="3"/>
    </row>
    <row r="28" spans="1:24" ht="14.25">
      <c r="A28" s="69" t="s">
        <v>77</v>
      </c>
      <c r="B28" s="62">
        <v>100</v>
      </c>
      <c r="C28" s="63" t="s">
        <v>30</v>
      </c>
      <c r="D28" s="140" t="s">
        <v>75</v>
      </c>
      <c r="E28" s="141"/>
      <c r="F28" s="64" t="s">
        <v>32</v>
      </c>
      <c r="G28" s="75">
        <f aca="true" t="shared" si="17" ref="G28:V28">3*$A5:$IV5/100</f>
        <v>0.12</v>
      </c>
      <c r="H28" s="76">
        <f t="shared" si="17"/>
        <v>0.18</v>
      </c>
      <c r="I28" s="77">
        <f t="shared" si="17"/>
        <v>0.24</v>
      </c>
      <c r="J28" s="78">
        <f t="shared" si="17"/>
        <v>0.3</v>
      </c>
      <c r="K28" s="76">
        <f t="shared" si="17"/>
        <v>0.33</v>
      </c>
      <c r="L28" s="76">
        <f t="shared" si="17"/>
        <v>0.36</v>
      </c>
      <c r="M28" s="76">
        <f t="shared" si="17"/>
        <v>0.42</v>
      </c>
      <c r="N28" s="76">
        <f t="shared" si="17"/>
        <v>0.48</v>
      </c>
      <c r="O28" s="76">
        <f t="shared" si="17"/>
        <v>0.51</v>
      </c>
      <c r="P28" s="77">
        <f t="shared" si="17"/>
        <v>0.57</v>
      </c>
      <c r="Q28" s="78">
        <f t="shared" si="17"/>
        <v>0.63</v>
      </c>
      <c r="R28" s="76">
        <f t="shared" si="17"/>
        <v>0.72</v>
      </c>
      <c r="S28" s="76">
        <f t="shared" si="17"/>
        <v>0.78</v>
      </c>
      <c r="T28" s="76">
        <f t="shared" si="17"/>
        <v>0.87</v>
      </c>
      <c r="U28" s="76">
        <f t="shared" si="17"/>
        <v>0.96</v>
      </c>
      <c r="V28" s="79">
        <f t="shared" si="17"/>
        <v>1.14</v>
      </c>
      <c r="W28" s="2"/>
      <c r="X28" s="3"/>
    </row>
    <row r="29" spans="1:24" ht="14.25">
      <c r="A29" s="69" t="s">
        <v>78</v>
      </c>
      <c r="B29" s="62">
        <v>100</v>
      </c>
      <c r="C29" s="63" t="s">
        <v>26</v>
      </c>
      <c r="D29" s="140" t="s">
        <v>79</v>
      </c>
      <c r="E29" s="128" t="s">
        <v>119</v>
      </c>
      <c r="F29" s="64" t="s">
        <v>45</v>
      </c>
      <c r="G29" s="70">
        <f aca="true" t="shared" si="18" ref="G29:V29">5*$A5:$IV5/100</f>
        <v>0.2</v>
      </c>
      <c r="H29" s="71">
        <f t="shared" si="18"/>
        <v>0.3</v>
      </c>
      <c r="I29" s="72">
        <f t="shared" si="18"/>
        <v>0.4</v>
      </c>
      <c r="J29" s="73">
        <f t="shared" si="18"/>
        <v>0.5</v>
      </c>
      <c r="K29" s="71">
        <f t="shared" si="18"/>
        <v>0.55</v>
      </c>
      <c r="L29" s="71">
        <f t="shared" si="18"/>
        <v>0.6</v>
      </c>
      <c r="M29" s="71">
        <f t="shared" si="18"/>
        <v>0.7</v>
      </c>
      <c r="N29" s="71">
        <f t="shared" si="18"/>
        <v>0.8</v>
      </c>
      <c r="O29" s="71">
        <f t="shared" si="18"/>
        <v>0.85</v>
      </c>
      <c r="P29" s="72">
        <f t="shared" si="18"/>
        <v>0.95</v>
      </c>
      <c r="Q29" s="73">
        <f t="shared" si="18"/>
        <v>1.05</v>
      </c>
      <c r="R29" s="71">
        <f t="shared" si="18"/>
        <v>1.2</v>
      </c>
      <c r="S29" s="71">
        <f t="shared" si="18"/>
        <v>1.3</v>
      </c>
      <c r="T29" s="71">
        <f t="shared" si="18"/>
        <v>1.45</v>
      </c>
      <c r="U29" s="71">
        <f t="shared" si="18"/>
        <v>1.6</v>
      </c>
      <c r="V29" s="74">
        <f t="shared" si="18"/>
        <v>1.9</v>
      </c>
      <c r="W29" s="2"/>
      <c r="X29" s="3"/>
    </row>
    <row r="30" spans="1:24" ht="15" thickBot="1">
      <c r="A30" s="69" t="s">
        <v>80</v>
      </c>
      <c r="B30" s="62">
        <v>100</v>
      </c>
      <c r="C30" s="63" t="s">
        <v>30</v>
      </c>
      <c r="D30" s="142" t="s">
        <v>75</v>
      </c>
      <c r="E30" s="129" t="s">
        <v>81</v>
      </c>
      <c r="F30" s="143" t="s">
        <v>32</v>
      </c>
      <c r="G30" s="80">
        <f aca="true" t="shared" si="19" ref="G30:V30">3*$A5:$IV5/100</f>
        <v>0.12</v>
      </c>
      <c r="H30" s="81">
        <f t="shared" si="19"/>
        <v>0.18</v>
      </c>
      <c r="I30" s="82">
        <f t="shared" si="19"/>
        <v>0.24</v>
      </c>
      <c r="J30" s="83">
        <f t="shared" si="19"/>
        <v>0.3</v>
      </c>
      <c r="K30" s="81">
        <f t="shared" si="19"/>
        <v>0.33</v>
      </c>
      <c r="L30" s="81">
        <f t="shared" si="19"/>
        <v>0.36</v>
      </c>
      <c r="M30" s="81">
        <f t="shared" si="19"/>
        <v>0.42</v>
      </c>
      <c r="N30" s="81">
        <f t="shared" si="19"/>
        <v>0.48</v>
      </c>
      <c r="O30" s="81">
        <f t="shared" si="19"/>
        <v>0.51</v>
      </c>
      <c r="P30" s="82">
        <f t="shared" si="19"/>
        <v>0.57</v>
      </c>
      <c r="Q30" s="83">
        <f t="shared" si="19"/>
        <v>0.63</v>
      </c>
      <c r="R30" s="81">
        <f t="shared" si="19"/>
        <v>0.72</v>
      </c>
      <c r="S30" s="81">
        <f t="shared" si="19"/>
        <v>0.78</v>
      </c>
      <c r="T30" s="81">
        <f t="shared" si="19"/>
        <v>0.87</v>
      </c>
      <c r="U30" s="81">
        <f t="shared" si="19"/>
        <v>0.96</v>
      </c>
      <c r="V30" s="84">
        <f t="shared" si="19"/>
        <v>1.14</v>
      </c>
      <c r="W30" s="2"/>
      <c r="X30" s="3"/>
    </row>
    <row r="31" spans="1:23" ht="13.5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"/>
    </row>
    <row r="32" spans="1:23" ht="14.25">
      <c r="A32" s="85"/>
      <c r="B32" s="86"/>
      <c r="C32" s="86"/>
      <c r="D32" s="87"/>
      <c r="E32" s="88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"/>
    </row>
    <row r="33" spans="1:23" ht="18" thickBot="1">
      <c r="A33" s="267" t="s">
        <v>82</v>
      </c>
      <c r="B33" s="197"/>
      <c r="C33" s="197"/>
      <c r="D33" s="197"/>
      <c r="E33" s="197"/>
      <c r="F33" s="197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2"/>
    </row>
    <row r="34" spans="1:23" ht="18" thickBot="1">
      <c r="A34" s="91"/>
      <c r="B34" s="92"/>
      <c r="C34" s="92"/>
      <c r="D34" s="92"/>
      <c r="E34" s="93"/>
      <c r="F34" s="92"/>
      <c r="G34" s="226" t="s">
        <v>83</v>
      </c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8"/>
      <c r="W34" s="2"/>
    </row>
    <row r="35" spans="1:23" ht="13.5">
      <c r="A35" s="273" t="s">
        <v>3</v>
      </c>
      <c r="B35" s="185" t="s">
        <v>84</v>
      </c>
      <c r="C35" s="275"/>
      <c r="D35" s="262" t="s">
        <v>126</v>
      </c>
      <c r="E35" s="260" t="s">
        <v>5</v>
      </c>
      <c r="F35" s="253"/>
      <c r="G35" s="8" t="s">
        <v>6</v>
      </c>
      <c r="H35" s="9" t="s">
        <v>7</v>
      </c>
      <c r="I35" s="10" t="s">
        <v>8</v>
      </c>
      <c r="J35" s="11" t="s">
        <v>9</v>
      </c>
      <c r="K35" s="9" t="s">
        <v>109</v>
      </c>
      <c r="L35" s="9" t="s">
        <v>10</v>
      </c>
      <c r="M35" s="9" t="s">
        <v>11</v>
      </c>
      <c r="N35" s="9" t="s">
        <v>12</v>
      </c>
      <c r="O35" s="9" t="s">
        <v>13</v>
      </c>
      <c r="P35" s="10" t="s">
        <v>14</v>
      </c>
      <c r="Q35" s="11" t="s">
        <v>15</v>
      </c>
      <c r="R35" s="9" t="s">
        <v>16</v>
      </c>
      <c r="S35" s="9" t="s">
        <v>17</v>
      </c>
      <c r="T35" s="9" t="s">
        <v>18</v>
      </c>
      <c r="U35" s="9" t="s">
        <v>19</v>
      </c>
      <c r="V35" s="12" t="s">
        <v>20</v>
      </c>
      <c r="W35" s="2"/>
    </row>
    <row r="36" spans="1:23" ht="14.25" thickBot="1">
      <c r="A36" s="274"/>
      <c r="B36" s="276"/>
      <c r="C36" s="277"/>
      <c r="D36" s="261"/>
      <c r="E36" s="261"/>
      <c r="F36" s="254"/>
      <c r="G36" s="13">
        <v>4</v>
      </c>
      <c r="H36" s="14">
        <v>6</v>
      </c>
      <c r="I36" s="15">
        <v>8</v>
      </c>
      <c r="J36" s="16">
        <v>10</v>
      </c>
      <c r="K36" s="14">
        <v>11</v>
      </c>
      <c r="L36" s="14">
        <v>12</v>
      </c>
      <c r="M36" s="14">
        <v>14</v>
      </c>
      <c r="N36" s="14">
        <v>16</v>
      </c>
      <c r="O36" s="14">
        <v>17</v>
      </c>
      <c r="P36" s="15">
        <v>19</v>
      </c>
      <c r="Q36" s="16">
        <v>21</v>
      </c>
      <c r="R36" s="14">
        <v>24</v>
      </c>
      <c r="S36" s="14">
        <v>26</v>
      </c>
      <c r="T36" s="14">
        <v>29</v>
      </c>
      <c r="U36" s="14">
        <v>32</v>
      </c>
      <c r="V36" s="17">
        <v>38</v>
      </c>
      <c r="W36" s="2"/>
    </row>
    <row r="37" spans="1:24" ht="14.25">
      <c r="A37" s="32" t="s">
        <v>110</v>
      </c>
      <c r="B37" s="152">
        <v>20</v>
      </c>
      <c r="C37" s="153" t="s">
        <v>111</v>
      </c>
      <c r="D37" s="144" t="s">
        <v>112</v>
      </c>
      <c r="E37" s="144" t="s">
        <v>118</v>
      </c>
      <c r="F37" s="130" t="s">
        <v>88</v>
      </c>
      <c r="G37" s="94">
        <f aca="true" t="shared" si="20" ref="G37:V37">+G36*10/20</f>
        <v>2</v>
      </c>
      <c r="H37" s="95">
        <f t="shared" si="20"/>
        <v>3</v>
      </c>
      <c r="I37" s="96">
        <f t="shared" si="20"/>
        <v>4</v>
      </c>
      <c r="J37" s="97">
        <f t="shared" si="20"/>
        <v>5</v>
      </c>
      <c r="K37" s="95">
        <f t="shared" si="20"/>
        <v>5.5</v>
      </c>
      <c r="L37" s="95">
        <f t="shared" si="20"/>
        <v>6</v>
      </c>
      <c r="M37" s="95">
        <f t="shared" si="20"/>
        <v>7</v>
      </c>
      <c r="N37" s="95">
        <f t="shared" si="20"/>
        <v>8</v>
      </c>
      <c r="O37" s="95">
        <f t="shared" si="20"/>
        <v>8.5</v>
      </c>
      <c r="P37" s="96">
        <f t="shared" si="20"/>
        <v>9.5</v>
      </c>
      <c r="Q37" s="97">
        <f t="shared" si="20"/>
        <v>10.5</v>
      </c>
      <c r="R37" s="95">
        <f t="shared" si="20"/>
        <v>12</v>
      </c>
      <c r="S37" s="95">
        <f t="shared" si="20"/>
        <v>13</v>
      </c>
      <c r="T37" s="95">
        <f t="shared" si="20"/>
        <v>14.5</v>
      </c>
      <c r="U37" s="95">
        <f t="shared" si="20"/>
        <v>16</v>
      </c>
      <c r="V37" s="98">
        <f t="shared" si="20"/>
        <v>19</v>
      </c>
      <c r="W37" s="2"/>
      <c r="X37" s="3"/>
    </row>
    <row r="38" spans="1:24" ht="14.25">
      <c r="A38" s="236" t="s">
        <v>85</v>
      </c>
      <c r="B38" s="269">
        <v>200</v>
      </c>
      <c r="C38" s="240" t="s">
        <v>47</v>
      </c>
      <c r="D38" s="244" t="s">
        <v>86</v>
      </c>
      <c r="E38" s="158"/>
      <c r="F38" s="246" t="s">
        <v>88</v>
      </c>
      <c r="G38" s="99">
        <f aca="true" t="shared" si="21" ref="G38:V38">+G36*10/200</f>
        <v>0.2</v>
      </c>
      <c r="H38" s="100">
        <f t="shared" si="21"/>
        <v>0.3</v>
      </c>
      <c r="I38" s="101">
        <f t="shared" si="21"/>
        <v>0.4</v>
      </c>
      <c r="J38" s="102">
        <f t="shared" si="21"/>
        <v>0.5</v>
      </c>
      <c r="K38" s="100">
        <f t="shared" si="21"/>
        <v>0.55</v>
      </c>
      <c r="L38" s="100">
        <f t="shared" si="21"/>
        <v>0.6</v>
      </c>
      <c r="M38" s="100">
        <f t="shared" si="21"/>
        <v>0.7</v>
      </c>
      <c r="N38" s="100">
        <f t="shared" si="21"/>
        <v>0.8</v>
      </c>
      <c r="O38" s="100">
        <f t="shared" si="21"/>
        <v>0.85</v>
      </c>
      <c r="P38" s="101">
        <f t="shared" si="21"/>
        <v>0.95</v>
      </c>
      <c r="Q38" s="102">
        <f t="shared" si="21"/>
        <v>1.05</v>
      </c>
      <c r="R38" s="100">
        <f t="shared" si="21"/>
        <v>1.2</v>
      </c>
      <c r="S38" s="100">
        <f t="shared" si="21"/>
        <v>1.3</v>
      </c>
      <c r="T38" s="100">
        <f t="shared" si="21"/>
        <v>1.45</v>
      </c>
      <c r="U38" s="100">
        <f t="shared" si="21"/>
        <v>1.6</v>
      </c>
      <c r="V38" s="103">
        <f t="shared" si="21"/>
        <v>1.9</v>
      </c>
      <c r="W38" s="2"/>
      <c r="X38" s="3"/>
    </row>
    <row r="39" spans="1:24" ht="14.25">
      <c r="A39" s="268"/>
      <c r="B39" s="270"/>
      <c r="C39" s="271"/>
      <c r="D39" s="258"/>
      <c r="E39" s="159"/>
      <c r="F39" s="259"/>
      <c r="G39" s="250" t="s">
        <v>121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2"/>
      <c r="W39" s="2"/>
      <c r="X39" s="3"/>
    </row>
    <row r="40" spans="1:24" ht="14.25" thickBot="1">
      <c r="A40" s="104" t="s">
        <v>87</v>
      </c>
      <c r="B40" s="154">
        <v>500</v>
      </c>
      <c r="C40" s="155" t="s">
        <v>102</v>
      </c>
      <c r="D40" s="141" t="s">
        <v>113</v>
      </c>
      <c r="E40" s="141"/>
      <c r="F40" s="131" t="s">
        <v>88</v>
      </c>
      <c r="G40" s="105">
        <f aca="true" t="shared" si="22" ref="G40:V40">+G36*6.5/500</f>
        <v>0.052</v>
      </c>
      <c r="H40" s="106">
        <f t="shared" si="22"/>
        <v>0.078</v>
      </c>
      <c r="I40" s="107">
        <f t="shared" si="22"/>
        <v>0.104</v>
      </c>
      <c r="J40" s="108">
        <f t="shared" si="22"/>
        <v>0.13</v>
      </c>
      <c r="K40" s="106">
        <f t="shared" si="22"/>
        <v>0.143</v>
      </c>
      <c r="L40" s="106">
        <f t="shared" si="22"/>
        <v>0.156</v>
      </c>
      <c r="M40" s="106">
        <f t="shared" si="22"/>
        <v>0.182</v>
      </c>
      <c r="N40" s="106">
        <f t="shared" si="22"/>
        <v>0.208</v>
      </c>
      <c r="O40" s="106">
        <f t="shared" si="22"/>
        <v>0.221</v>
      </c>
      <c r="P40" s="107">
        <f t="shared" si="22"/>
        <v>0.247</v>
      </c>
      <c r="Q40" s="108">
        <f t="shared" si="22"/>
        <v>0.273</v>
      </c>
      <c r="R40" s="106">
        <f t="shared" si="22"/>
        <v>0.312</v>
      </c>
      <c r="S40" s="106">
        <f t="shared" si="22"/>
        <v>0.338</v>
      </c>
      <c r="T40" s="106">
        <f t="shared" si="22"/>
        <v>0.377</v>
      </c>
      <c r="U40" s="106">
        <f t="shared" si="22"/>
        <v>0.416</v>
      </c>
      <c r="V40" s="109">
        <f t="shared" si="22"/>
        <v>0.494</v>
      </c>
      <c r="W40" s="2"/>
      <c r="X40" s="3"/>
    </row>
    <row r="41" spans="1:24" ht="18" thickBot="1">
      <c r="A41" s="110" t="s">
        <v>62</v>
      </c>
      <c r="B41" s="248" t="s">
        <v>89</v>
      </c>
      <c r="C41" s="249"/>
      <c r="D41" s="161" t="s">
        <v>126</v>
      </c>
      <c r="E41" s="145" t="s">
        <v>5</v>
      </c>
      <c r="F41" s="132" t="s">
        <v>64</v>
      </c>
      <c r="G41" s="255" t="s">
        <v>90</v>
      </c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7"/>
      <c r="W41" s="2"/>
      <c r="X41" s="3"/>
    </row>
    <row r="42" spans="1:24" ht="14.25">
      <c r="A42" s="111" t="s">
        <v>91</v>
      </c>
      <c r="B42" s="156" t="s">
        <v>92</v>
      </c>
      <c r="C42" s="157" t="s">
        <v>92</v>
      </c>
      <c r="D42" s="146"/>
      <c r="E42" s="147"/>
      <c r="F42" s="148"/>
      <c r="G42" s="232" t="s">
        <v>93</v>
      </c>
      <c r="H42" s="233"/>
      <c r="I42" s="234"/>
      <c r="J42" s="235" t="s">
        <v>94</v>
      </c>
      <c r="K42" s="233"/>
      <c r="L42" s="233"/>
      <c r="M42" s="233" t="s">
        <v>95</v>
      </c>
      <c r="N42" s="233"/>
      <c r="O42" s="233"/>
      <c r="P42" s="233" t="s">
        <v>96</v>
      </c>
      <c r="Q42" s="233"/>
      <c r="R42" s="233"/>
      <c r="S42" s="233"/>
      <c r="T42" s="233"/>
      <c r="U42" s="233"/>
      <c r="V42" s="272"/>
      <c r="W42" s="2"/>
      <c r="X42" s="3"/>
    </row>
    <row r="43" spans="1:24" ht="14.25">
      <c r="A43" s="236" t="s">
        <v>97</v>
      </c>
      <c r="B43" s="238" t="s">
        <v>92</v>
      </c>
      <c r="C43" s="240" t="s">
        <v>92</v>
      </c>
      <c r="D43" s="242" t="s">
        <v>98</v>
      </c>
      <c r="E43" s="244" t="s">
        <v>99</v>
      </c>
      <c r="F43" s="246" t="s">
        <v>88</v>
      </c>
      <c r="G43" s="112">
        <v>24</v>
      </c>
      <c r="H43" s="113">
        <f aca="true" t="shared" si="23" ref="H43:V43">+H36*6</f>
        <v>36</v>
      </c>
      <c r="I43" s="114">
        <f t="shared" si="23"/>
        <v>48</v>
      </c>
      <c r="J43" s="115">
        <f t="shared" si="23"/>
        <v>60</v>
      </c>
      <c r="K43" s="113">
        <f t="shared" si="23"/>
        <v>66</v>
      </c>
      <c r="L43" s="113">
        <f t="shared" si="23"/>
        <v>72</v>
      </c>
      <c r="M43" s="113">
        <f t="shared" si="23"/>
        <v>84</v>
      </c>
      <c r="N43" s="113">
        <f t="shared" si="23"/>
        <v>96</v>
      </c>
      <c r="O43" s="113">
        <f t="shared" si="23"/>
        <v>102</v>
      </c>
      <c r="P43" s="114">
        <f t="shared" si="23"/>
        <v>114</v>
      </c>
      <c r="Q43" s="115">
        <f t="shared" si="23"/>
        <v>126</v>
      </c>
      <c r="R43" s="113">
        <f t="shared" si="23"/>
        <v>144</v>
      </c>
      <c r="S43" s="113">
        <f t="shared" si="23"/>
        <v>156</v>
      </c>
      <c r="T43" s="113">
        <f t="shared" si="23"/>
        <v>174</v>
      </c>
      <c r="U43" s="113">
        <f t="shared" si="23"/>
        <v>192</v>
      </c>
      <c r="V43" s="116">
        <f t="shared" si="23"/>
        <v>228</v>
      </c>
      <c r="W43" s="2"/>
      <c r="X43" s="3"/>
    </row>
    <row r="44" spans="1:24" ht="14.25" thickBot="1">
      <c r="A44" s="237"/>
      <c r="B44" s="239"/>
      <c r="C44" s="241"/>
      <c r="D44" s="243"/>
      <c r="E44" s="245"/>
      <c r="F44" s="247"/>
      <c r="G44" s="117" t="s">
        <v>114</v>
      </c>
      <c r="H44" s="118" t="s">
        <v>114</v>
      </c>
      <c r="I44" s="119" t="s">
        <v>114</v>
      </c>
      <c r="J44" s="120" t="s">
        <v>114</v>
      </c>
      <c r="K44" s="118" t="s">
        <v>114</v>
      </c>
      <c r="L44" s="118" t="s">
        <v>114</v>
      </c>
      <c r="M44" s="118" t="s">
        <v>114</v>
      </c>
      <c r="N44" s="118" t="s">
        <v>114</v>
      </c>
      <c r="O44" s="118" t="s">
        <v>114</v>
      </c>
      <c r="P44" s="119" t="s">
        <v>114</v>
      </c>
      <c r="Q44" s="120" t="s">
        <v>114</v>
      </c>
      <c r="R44" s="118" t="s">
        <v>114</v>
      </c>
      <c r="S44" s="118" t="s">
        <v>114</v>
      </c>
      <c r="T44" s="118" t="s">
        <v>114</v>
      </c>
      <c r="U44" s="118" t="s">
        <v>114</v>
      </c>
      <c r="V44" s="121" t="s">
        <v>114</v>
      </c>
      <c r="W44" s="2"/>
      <c r="X44" s="3"/>
    </row>
    <row r="45" spans="1:23" ht="14.25" customHeight="1">
      <c r="A45" s="122"/>
      <c r="B45" s="90"/>
      <c r="C45" s="90"/>
      <c r="D45" s="90"/>
      <c r="E45" s="123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2"/>
    </row>
    <row r="46" spans="1:23" ht="13.5">
      <c r="A46" s="26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2"/>
    </row>
    <row r="47" spans="1:23" ht="13.5">
      <c r="A47" s="85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2"/>
    </row>
    <row r="48" spans="1:23" ht="13.5">
      <c r="A48" s="231"/>
      <c r="B48" s="231"/>
      <c r="C48" s="231"/>
      <c r="D48" s="231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2"/>
    </row>
    <row r="49" spans="1:23" ht="13.5">
      <c r="A49" s="125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2"/>
    </row>
    <row r="50" spans="1:23" ht="13.5">
      <c r="A50" s="85" t="s">
        <v>115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2"/>
    </row>
  </sheetData>
  <mergeCells count="58">
    <mergeCell ref="A22:A23"/>
    <mergeCell ref="B22:B23"/>
    <mergeCell ref="A46:V46"/>
    <mergeCell ref="A33:F33"/>
    <mergeCell ref="A38:A39"/>
    <mergeCell ref="B38:B39"/>
    <mergeCell ref="C38:C39"/>
    <mergeCell ref="P42:V42"/>
    <mergeCell ref="A35:A36"/>
    <mergeCell ref="B35:C36"/>
    <mergeCell ref="B41:C41"/>
    <mergeCell ref="G39:V39"/>
    <mergeCell ref="F35:F36"/>
    <mergeCell ref="G41:V41"/>
    <mergeCell ref="D38:D39"/>
    <mergeCell ref="F38:F39"/>
    <mergeCell ref="E35:E36"/>
    <mergeCell ref="D35:D36"/>
    <mergeCell ref="A48:D48"/>
    <mergeCell ref="G42:I42"/>
    <mergeCell ref="J42:L42"/>
    <mergeCell ref="M42:O42"/>
    <mergeCell ref="A43:A44"/>
    <mergeCell ref="B43:B44"/>
    <mergeCell ref="C43:C44"/>
    <mergeCell ref="D43:D44"/>
    <mergeCell ref="E43:E44"/>
    <mergeCell ref="F43:F44"/>
    <mergeCell ref="A31:V31"/>
    <mergeCell ref="G25:V25"/>
    <mergeCell ref="G34:V34"/>
    <mergeCell ref="C24:C25"/>
    <mergeCell ref="A24:A25"/>
    <mergeCell ref="B24:B25"/>
    <mergeCell ref="A4:A5"/>
    <mergeCell ref="F4:F5"/>
    <mergeCell ref="F24:F25"/>
    <mergeCell ref="A16:A17"/>
    <mergeCell ref="B16:B17"/>
    <mergeCell ref="C16:C17"/>
    <mergeCell ref="D16:D17"/>
    <mergeCell ref="C22:C23"/>
    <mergeCell ref="D22:D23"/>
    <mergeCell ref="D4:D5"/>
    <mergeCell ref="F1:V1"/>
    <mergeCell ref="G3:V3"/>
    <mergeCell ref="F22:F23"/>
    <mergeCell ref="D24:D25"/>
    <mergeCell ref="E4:E5"/>
    <mergeCell ref="G21:V21"/>
    <mergeCell ref="E22:E23"/>
    <mergeCell ref="E16:E17"/>
    <mergeCell ref="E24:E25"/>
    <mergeCell ref="B4:C5"/>
    <mergeCell ref="G23:V23"/>
    <mergeCell ref="G17:V17"/>
    <mergeCell ref="F16:F17"/>
    <mergeCell ref="B21:C21"/>
  </mergeCells>
  <printOptions/>
  <pageMargins left="0.12" right="0.03" top="0.3937007874015748" bottom="0.3937007874015748" header="0.3937007874015748" footer="0.1968503937007874"/>
  <pageSetup fitToHeight="1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53"/>
  <sheetViews>
    <sheetView zoomScale="70" zoomScaleNormal="70" workbookViewId="0" topLeftCell="A4">
      <selection activeCell="B45" activeCellId="3" sqref="B12 B13 B38 B45"/>
    </sheetView>
  </sheetViews>
  <sheetFormatPr defaultColWidth="9.00390625" defaultRowHeight="13.5"/>
  <cols>
    <col min="1" max="1" width="3.00390625" style="163" bestFit="1" customWidth="1"/>
    <col min="2" max="2" width="23.875" style="7" bestFit="1" customWidth="1"/>
    <col min="3" max="3" width="5.25390625" style="2" bestFit="1" customWidth="1"/>
    <col min="4" max="4" width="7.25390625" style="2" bestFit="1" customWidth="1"/>
    <col min="5" max="5" width="13.125" style="2" bestFit="1" customWidth="1"/>
    <col min="6" max="6" width="21.875" style="2" bestFit="1" customWidth="1"/>
    <col min="7" max="7" width="9.875" style="2" customWidth="1"/>
    <col min="8" max="8" width="6.25390625" style="2" bestFit="1" customWidth="1"/>
    <col min="9" max="23" width="5.625" style="2" customWidth="1"/>
    <col min="25" max="25" width="5.75390625" style="2" bestFit="1" customWidth="1"/>
    <col min="26" max="16384" width="9.00390625" style="2" customWidth="1"/>
  </cols>
  <sheetData>
    <row r="1" spans="2:25" ht="34.5" customHeight="1">
      <c r="B1" s="149" t="s">
        <v>0</v>
      </c>
      <c r="C1" s="1"/>
      <c r="D1" s="1"/>
      <c r="E1" s="1"/>
      <c r="F1" s="1"/>
      <c r="G1" s="183" t="s">
        <v>127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Y1" s="4"/>
    </row>
    <row r="2" spans="2:25" ht="18" customHeight="1">
      <c r="B2" s="150" t="s">
        <v>122</v>
      </c>
      <c r="C2" s="5"/>
      <c r="D2" s="5"/>
      <c r="E2" s="5"/>
      <c r="F2" s="6"/>
      <c r="H2" s="151" t="s">
        <v>123</v>
      </c>
      <c r="S2" s="167" t="s">
        <v>152</v>
      </c>
      <c r="T2" s="3" t="s">
        <v>153</v>
      </c>
      <c r="Y2" s="4"/>
    </row>
    <row r="3" spans="2:25" ht="18" customHeight="1" thickBot="1">
      <c r="B3" s="150"/>
      <c r="C3" s="5"/>
      <c r="D3" s="5"/>
      <c r="E3" s="5"/>
      <c r="F3" s="6"/>
      <c r="H3" s="151"/>
      <c r="T3" s="3" t="s">
        <v>1</v>
      </c>
      <c r="Y3" s="4"/>
    </row>
    <row r="4" spans="6:25" ht="18" thickBot="1">
      <c r="F4" s="6"/>
      <c r="H4" s="198" t="s">
        <v>2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200"/>
      <c r="Y4" s="4"/>
    </row>
    <row r="5" spans="2:25" ht="13.5">
      <c r="B5" s="213" t="s">
        <v>3</v>
      </c>
      <c r="C5" s="185" t="s">
        <v>4</v>
      </c>
      <c r="D5" s="186"/>
      <c r="E5" s="223" t="s">
        <v>124</v>
      </c>
      <c r="F5" s="205" t="s">
        <v>5</v>
      </c>
      <c r="G5" s="215"/>
      <c r="H5" s="8" t="s">
        <v>6</v>
      </c>
      <c r="I5" s="9" t="s">
        <v>7</v>
      </c>
      <c r="J5" s="10" t="s">
        <v>8</v>
      </c>
      <c r="K5" s="11" t="s">
        <v>9</v>
      </c>
      <c r="L5" s="9" t="s">
        <v>128</v>
      </c>
      <c r="M5" s="9" t="s">
        <v>10</v>
      </c>
      <c r="N5" s="9" t="s">
        <v>11</v>
      </c>
      <c r="O5" s="9" t="s">
        <v>12</v>
      </c>
      <c r="P5" s="9" t="s">
        <v>13</v>
      </c>
      <c r="Q5" s="10" t="s">
        <v>14</v>
      </c>
      <c r="R5" s="11" t="s">
        <v>15</v>
      </c>
      <c r="S5" s="9" t="s">
        <v>16</v>
      </c>
      <c r="T5" s="9" t="s">
        <v>17</v>
      </c>
      <c r="U5" s="9" t="s">
        <v>18</v>
      </c>
      <c r="V5" s="9" t="s">
        <v>19</v>
      </c>
      <c r="W5" s="12" t="s">
        <v>20</v>
      </c>
      <c r="Y5" s="4"/>
    </row>
    <row r="6" spans="2:25" ht="14.25" thickBot="1">
      <c r="B6" s="214"/>
      <c r="C6" s="187"/>
      <c r="D6" s="188"/>
      <c r="E6" s="206"/>
      <c r="F6" s="206"/>
      <c r="G6" s="216"/>
      <c r="H6" s="13">
        <v>4</v>
      </c>
      <c r="I6" s="14">
        <v>6</v>
      </c>
      <c r="J6" s="15">
        <v>8</v>
      </c>
      <c r="K6" s="16">
        <v>10</v>
      </c>
      <c r="L6" s="14">
        <v>11</v>
      </c>
      <c r="M6" s="14">
        <v>12</v>
      </c>
      <c r="N6" s="14">
        <v>14</v>
      </c>
      <c r="O6" s="14">
        <v>16</v>
      </c>
      <c r="P6" s="14">
        <v>17</v>
      </c>
      <c r="Q6" s="15">
        <v>19</v>
      </c>
      <c r="R6" s="16">
        <v>21</v>
      </c>
      <c r="S6" s="14">
        <v>24</v>
      </c>
      <c r="T6" s="14">
        <v>26</v>
      </c>
      <c r="U6" s="14">
        <v>29</v>
      </c>
      <c r="V6" s="14">
        <v>32</v>
      </c>
      <c r="W6" s="17">
        <v>38</v>
      </c>
      <c r="Y6" s="4"/>
    </row>
    <row r="7" spans="1:25" ht="14.25">
      <c r="A7" s="165" t="s">
        <v>150</v>
      </c>
      <c r="B7" s="18" t="s">
        <v>148</v>
      </c>
      <c r="C7" s="19">
        <v>200</v>
      </c>
      <c r="D7" s="20" t="s">
        <v>129</v>
      </c>
      <c r="E7" s="133" t="s">
        <v>130</v>
      </c>
      <c r="F7" s="134" t="s">
        <v>131</v>
      </c>
      <c r="G7" s="135" t="s">
        <v>24</v>
      </c>
      <c r="H7" s="21">
        <f aca="true" t="shared" si="0" ref="H7:S7">50*$A6:$IV6/200</f>
        <v>1</v>
      </c>
      <c r="I7" s="22">
        <f t="shared" si="0"/>
        <v>1.5</v>
      </c>
      <c r="J7" s="23">
        <f t="shared" si="0"/>
        <v>2</v>
      </c>
      <c r="K7" s="24">
        <f t="shared" si="0"/>
        <v>2.5</v>
      </c>
      <c r="L7" s="22">
        <f t="shared" si="0"/>
        <v>2.75</v>
      </c>
      <c r="M7" s="22">
        <f t="shared" si="0"/>
        <v>3</v>
      </c>
      <c r="N7" s="22">
        <f t="shared" si="0"/>
        <v>3.5</v>
      </c>
      <c r="O7" s="22">
        <f t="shared" si="0"/>
        <v>4</v>
      </c>
      <c r="P7" s="22">
        <f t="shared" si="0"/>
        <v>4.25</v>
      </c>
      <c r="Q7" s="23">
        <f t="shared" si="0"/>
        <v>4.75</v>
      </c>
      <c r="R7" s="24">
        <f t="shared" si="0"/>
        <v>5.25</v>
      </c>
      <c r="S7" s="22">
        <f t="shared" si="0"/>
        <v>6</v>
      </c>
      <c r="T7" s="22">
        <v>6</v>
      </c>
      <c r="U7" s="22">
        <v>6</v>
      </c>
      <c r="V7" s="22">
        <v>6</v>
      </c>
      <c r="W7" s="25">
        <v>6</v>
      </c>
      <c r="X7" s="2"/>
      <c r="Y7" s="3"/>
    </row>
    <row r="8" spans="2:25" ht="14.25">
      <c r="B8" s="26" t="s">
        <v>25</v>
      </c>
      <c r="C8" s="19">
        <v>100</v>
      </c>
      <c r="D8" s="20" t="s">
        <v>26</v>
      </c>
      <c r="E8" s="133" t="s">
        <v>27</v>
      </c>
      <c r="F8" s="134" t="s">
        <v>28</v>
      </c>
      <c r="G8" s="135" t="s">
        <v>29</v>
      </c>
      <c r="H8" s="27">
        <f aca="true" t="shared" si="1" ref="H8:T8">15*$A6:$IV6/100</f>
        <v>0.6</v>
      </c>
      <c r="I8" s="28">
        <f t="shared" si="1"/>
        <v>0.9</v>
      </c>
      <c r="J8" s="29">
        <f t="shared" si="1"/>
        <v>1.2</v>
      </c>
      <c r="K8" s="30">
        <f t="shared" si="1"/>
        <v>1.5</v>
      </c>
      <c r="L8" s="28">
        <f t="shared" si="1"/>
        <v>1.65</v>
      </c>
      <c r="M8" s="28">
        <f t="shared" si="1"/>
        <v>1.8</v>
      </c>
      <c r="N8" s="28">
        <f t="shared" si="1"/>
        <v>2.1</v>
      </c>
      <c r="O8" s="28">
        <f t="shared" si="1"/>
        <v>2.4</v>
      </c>
      <c r="P8" s="28">
        <f t="shared" si="1"/>
        <v>2.55</v>
      </c>
      <c r="Q8" s="29">
        <f t="shared" si="1"/>
        <v>2.85</v>
      </c>
      <c r="R8" s="30">
        <f t="shared" si="1"/>
        <v>3.15</v>
      </c>
      <c r="S8" s="28">
        <f t="shared" si="1"/>
        <v>3.6</v>
      </c>
      <c r="T8" s="28">
        <f t="shared" si="1"/>
        <v>3.9</v>
      </c>
      <c r="U8" s="28">
        <v>4</v>
      </c>
      <c r="V8" s="28">
        <v>4</v>
      </c>
      <c r="W8" s="31">
        <v>4</v>
      </c>
      <c r="X8" s="2"/>
      <c r="Y8" s="3"/>
    </row>
    <row r="9" spans="2:25" ht="14.25">
      <c r="B9" s="32" t="s">
        <v>116</v>
      </c>
      <c r="C9" s="33">
        <v>100</v>
      </c>
      <c r="D9" s="20" t="s">
        <v>34</v>
      </c>
      <c r="E9" s="133" t="s">
        <v>132</v>
      </c>
      <c r="F9" s="136"/>
      <c r="G9" s="135" t="s">
        <v>32</v>
      </c>
      <c r="H9" s="21">
        <f aca="true" t="shared" si="2" ref="H9:W9">40*$A6:$IV6/100</f>
        <v>1.6</v>
      </c>
      <c r="I9" s="22">
        <f t="shared" si="2"/>
        <v>2.4</v>
      </c>
      <c r="J9" s="23">
        <f t="shared" si="2"/>
        <v>3.2</v>
      </c>
      <c r="K9" s="24">
        <f t="shared" si="2"/>
        <v>4</v>
      </c>
      <c r="L9" s="22">
        <f t="shared" si="2"/>
        <v>4.4</v>
      </c>
      <c r="M9" s="22">
        <f t="shared" si="2"/>
        <v>4.8</v>
      </c>
      <c r="N9" s="22">
        <f t="shared" si="2"/>
        <v>5.6</v>
      </c>
      <c r="O9" s="22">
        <f t="shared" si="2"/>
        <v>6.4</v>
      </c>
      <c r="P9" s="22">
        <f t="shared" si="2"/>
        <v>6.8</v>
      </c>
      <c r="Q9" s="23">
        <f t="shared" si="2"/>
        <v>7.6</v>
      </c>
      <c r="R9" s="24">
        <f t="shared" si="2"/>
        <v>8.4</v>
      </c>
      <c r="S9" s="22">
        <f t="shared" si="2"/>
        <v>9.6</v>
      </c>
      <c r="T9" s="22">
        <f t="shared" si="2"/>
        <v>10.4</v>
      </c>
      <c r="U9" s="22">
        <f t="shared" si="2"/>
        <v>11.6</v>
      </c>
      <c r="V9" s="22">
        <f t="shared" si="2"/>
        <v>12.8</v>
      </c>
      <c r="W9" s="34">
        <f t="shared" si="2"/>
        <v>15.2</v>
      </c>
      <c r="X9" s="2"/>
      <c r="Y9" s="3"/>
    </row>
    <row r="10" spans="2:25" ht="14.25">
      <c r="B10" s="26" t="s">
        <v>33</v>
      </c>
      <c r="C10" s="19">
        <v>100</v>
      </c>
      <c r="D10" s="20" t="s">
        <v>34</v>
      </c>
      <c r="E10" s="133" t="s">
        <v>35</v>
      </c>
      <c r="F10" s="134" t="s">
        <v>36</v>
      </c>
      <c r="G10" s="135" t="s">
        <v>37</v>
      </c>
      <c r="H10" s="27">
        <f aca="true" t="shared" si="3" ref="H10:W10">10*$A6:$IV6/100</f>
        <v>0.4</v>
      </c>
      <c r="I10" s="28">
        <f t="shared" si="3"/>
        <v>0.6</v>
      </c>
      <c r="J10" s="29">
        <f t="shared" si="3"/>
        <v>0.8</v>
      </c>
      <c r="K10" s="30">
        <f t="shared" si="3"/>
        <v>1</v>
      </c>
      <c r="L10" s="28">
        <f t="shared" si="3"/>
        <v>1.1</v>
      </c>
      <c r="M10" s="28">
        <f t="shared" si="3"/>
        <v>1.2</v>
      </c>
      <c r="N10" s="28">
        <f t="shared" si="3"/>
        <v>1.4</v>
      </c>
      <c r="O10" s="28">
        <f t="shared" si="3"/>
        <v>1.6</v>
      </c>
      <c r="P10" s="28">
        <f t="shared" si="3"/>
        <v>1.7</v>
      </c>
      <c r="Q10" s="29">
        <f t="shared" si="3"/>
        <v>1.9</v>
      </c>
      <c r="R10" s="30">
        <f t="shared" si="3"/>
        <v>2.1</v>
      </c>
      <c r="S10" s="28">
        <f t="shared" si="3"/>
        <v>2.4</v>
      </c>
      <c r="T10" s="28">
        <f t="shared" si="3"/>
        <v>2.6</v>
      </c>
      <c r="U10" s="28">
        <f t="shared" si="3"/>
        <v>2.9</v>
      </c>
      <c r="V10" s="28">
        <f t="shared" si="3"/>
        <v>3.2</v>
      </c>
      <c r="W10" s="31">
        <f t="shared" si="3"/>
        <v>3.8</v>
      </c>
      <c r="X10" s="2"/>
      <c r="Y10" s="3"/>
    </row>
    <row r="11" spans="2:25" ht="14.25">
      <c r="B11" s="32" t="s">
        <v>38</v>
      </c>
      <c r="C11" s="19">
        <v>200</v>
      </c>
      <c r="D11" s="20" t="s">
        <v>39</v>
      </c>
      <c r="E11" s="133" t="s">
        <v>40</v>
      </c>
      <c r="F11" s="134" t="s">
        <v>133</v>
      </c>
      <c r="G11" s="135" t="s">
        <v>41</v>
      </c>
      <c r="H11" s="27">
        <f aca="true" t="shared" si="4" ref="H11:W11">50*$A6:$IV6/200</f>
        <v>1</v>
      </c>
      <c r="I11" s="28">
        <f t="shared" si="4"/>
        <v>1.5</v>
      </c>
      <c r="J11" s="29">
        <f t="shared" si="4"/>
        <v>2</v>
      </c>
      <c r="K11" s="30">
        <f t="shared" si="4"/>
        <v>2.5</v>
      </c>
      <c r="L11" s="28">
        <f t="shared" si="4"/>
        <v>2.75</v>
      </c>
      <c r="M11" s="28">
        <f t="shared" si="4"/>
        <v>3</v>
      </c>
      <c r="N11" s="28">
        <f t="shared" si="4"/>
        <v>3.5</v>
      </c>
      <c r="O11" s="28">
        <f t="shared" si="4"/>
        <v>4</v>
      </c>
      <c r="P11" s="28">
        <f t="shared" si="4"/>
        <v>4.25</v>
      </c>
      <c r="Q11" s="29">
        <f t="shared" si="4"/>
        <v>4.75</v>
      </c>
      <c r="R11" s="30">
        <f t="shared" si="4"/>
        <v>5.25</v>
      </c>
      <c r="S11" s="28">
        <f t="shared" si="4"/>
        <v>6</v>
      </c>
      <c r="T11" s="28">
        <f t="shared" si="4"/>
        <v>6.5</v>
      </c>
      <c r="U11" s="28">
        <f t="shared" si="4"/>
        <v>7.25</v>
      </c>
      <c r="V11" s="28">
        <f t="shared" si="4"/>
        <v>8</v>
      </c>
      <c r="W11" s="31">
        <f t="shared" si="4"/>
        <v>9.5</v>
      </c>
      <c r="X11" s="2"/>
      <c r="Y11" s="3"/>
    </row>
    <row r="12" spans="2:25" ht="14.25">
      <c r="B12" s="32" t="s">
        <v>42</v>
      </c>
      <c r="C12" s="19">
        <v>100</v>
      </c>
      <c r="D12" s="20" t="s">
        <v>34</v>
      </c>
      <c r="E12" s="133" t="s">
        <v>43</v>
      </c>
      <c r="F12" s="134"/>
      <c r="G12" s="135" t="s">
        <v>32</v>
      </c>
      <c r="H12" s="27">
        <f aca="true" t="shared" si="5" ref="H12:W12">18*$A6:$IV6/100</f>
        <v>0.72</v>
      </c>
      <c r="I12" s="28">
        <f t="shared" si="5"/>
        <v>1.08</v>
      </c>
      <c r="J12" s="29">
        <f t="shared" si="5"/>
        <v>1.44</v>
      </c>
      <c r="K12" s="30">
        <f t="shared" si="5"/>
        <v>1.8</v>
      </c>
      <c r="L12" s="28">
        <f t="shared" si="5"/>
        <v>1.98</v>
      </c>
      <c r="M12" s="28">
        <f t="shared" si="5"/>
        <v>2.16</v>
      </c>
      <c r="N12" s="28">
        <f t="shared" si="5"/>
        <v>2.52</v>
      </c>
      <c r="O12" s="28">
        <f t="shared" si="5"/>
        <v>2.88</v>
      </c>
      <c r="P12" s="28">
        <f t="shared" si="5"/>
        <v>3.06</v>
      </c>
      <c r="Q12" s="29">
        <f t="shared" si="5"/>
        <v>3.42</v>
      </c>
      <c r="R12" s="30">
        <f t="shared" si="5"/>
        <v>3.78</v>
      </c>
      <c r="S12" s="28">
        <f t="shared" si="5"/>
        <v>4.32</v>
      </c>
      <c r="T12" s="28">
        <f t="shared" si="5"/>
        <v>4.68</v>
      </c>
      <c r="U12" s="28">
        <f t="shared" si="5"/>
        <v>5.22</v>
      </c>
      <c r="V12" s="28">
        <f t="shared" si="5"/>
        <v>5.76</v>
      </c>
      <c r="W12" s="31">
        <f t="shared" si="5"/>
        <v>6.84</v>
      </c>
      <c r="X12" s="2"/>
      <c r="Y12" s="3"/>
    </row>
    <row r="13" spans="2:25" ht="14.25">
      <c r="B13" s="32" t="s">
        <v>44</v>
      </c>
      <c r="C13" s="19">
        <v>100</v>
      </c>
      <c r="D13" s="20" t="s">
        <v>34</v>
      </c>
      <c r="E13" s="133" t="s">
        <v>43</v>
      </c>
      <c r="F13" s="134"/>
      <c r="G13" s="135" t="s">
        <v>45</v>
      </c>
      <c r="H13" s="27">
        <f aca="true" t="shared" si="6" ref="H13:W13">18*$A6:$IV6/100</f>
        <v>0.72</v>
      </c>
      <c r="I13" s="28">
        <f t="shared" si="6"/>
        <v>1.08</v>
      </c>
      <c r="J13" s="29">
        <f t="shared" si="6"/>
        <v>1.44</v>
      </c>
      <c r="K13" s="30">
        <f t="shared" si="6"/>
        <v>1.8</v>
      </c>
      <c r="L13" s="28">
        <f t="shared" si="6"/>
        <v>1.98</v>
      </c>
      <c r="M13" s="28">
        <f t="shared" si="6"/>
        <v>2.16</v>
      </c>
      <c r="N13" s="28">
        <f t="shared" si="6"/>
        <v>2.52</v>
      </c>
      <c r="O13" s="28">
        <f t="shared" si="6"/>
        <v>2.88</v>
      </c>
      <c r="P13" s="28">
        <f t="shared" si="6"/>
        <v>3.06</v>
      </c>
      <c r="Q13" s="29">
        <f t="shared" si="6"/>
        <v>3.42</v>
      </c>
      <c r="R13" s="30">
        <f t="shared" si="6"/>
        <v>3.78</v>
      </c>
      <c r="S13" s="28">
        <f t="shared" si="6"/>
        <v>4.32</v>
      </c>
      <c r="T13" s="28">
        <f t="shared" si="6"/>
        <v>4.68</v>
      </c>
      <c r="U13" s="28">
        <f t="shared" si="6"/>
        <v>5.22</v>
      </c>
      <c r="V13" s="28">
        <f t="shared" si="6"/>
        <v>5.76</v>
      </c>
      <c r="W13" s="31">
        <f t="shared" si="6"/>
        <v>6.84</v>
      </c>
      <c r="X13" s="2"/>
      <c r="Y13" s="3"/>
    </row>
    <row r="14" spans="2:25" ht="14.25">
      <c r="B14" s="32" t="s">
        <v>46</v>
      </c>
      <c r="C14" s="19">
        <v>100</v>
      </c>
      <c r="D14" s="20" t="s">
        <v>47</v>
      </c>
      <c r="E14" s="133" t="s">
        <v>48</v>
      </c>
      <c r="F14" s="134"/>
      <c r="G14" s="135" t="s">
        <v>49</v>
      </c>
      <c r="H14" s="27">
        <f aca="true" t="shared" si="7" ref="H14:W14">40*$A6:$IV6/100</f>
        <v>1.6</v>
      </c>
      <c r="I14" s="28">
        <f t="shared" si="7"/>
        <v>2.4</v>
      </c>
      <c r="J14" s="29">
        <f t="shared" si="7"/>
        <v>3.2</v>
      </c>
      <c r="K14" s="30">
        <f t="shared" si="7"/>
        <v>4</v>
      </c>
      <c r="L14" s="28">
        <f t="shared" si="7"/>
        <v>4.4</v>
      </c>
      <c r="M14" s="28">
        <f t="shared" si="7"/>
        <v>4.8</v>
      </c>
      <c r="N14" s="28">
        <f t="shared" si="7"/>
        <v>5.6</v>
      </c>
      <c r="O14" s="28">
        <f t="shared" si="7"/>
        <v>6.4</v>
      </c>
      <c r="P14" s="28">
        <f t="shared" si="7"/>
        <v>6.8</v>
      </c>
      <c r="Q14" s="29">
        <f t="shared" si="7"/>
        <v>7.6</v>
      </c>
      <c r="R14" s="30">
        <f t="shared" si="7"/>
        <v>8.4</v>
      </c>
      <c r="S14" s="28">
        <f t="shared" si="7"/>
        <v>9.6</v>
      </c>
      <c r="T14" s="28">
        <f t="shared" si="7"/>
        <v>10.4</v>
      </c>
      <c r="U14" s="28">
        <f t="shared" si="7"/>
        <v>11.6</v>
      </c>
      <c r="V14" s="28">
        <f t="shared" si="7"/>
        <v>12.8</v>
      </c>
      <c r="W14" s="31">
        <f t="shared" si="7"/>
        <v>15.2</v>
      </c>
      <c r="X14" s="2"/>
      <c r="Y14" s="3"/>
    </row>
    <row r="15" spans="2:25" ht="14.25">
      <c r="B15" s="32" t="s">
        <v>134</v>
      </c>
      <c r="C15" s="19">
        <v>400</v>
      </c>
      <c r="D15" s="20" t="s">
        <v>129</v>
      </c>
      <c r="E15" s="134" t="s">
        <v>135</v>
      </c>
      <c r="F15" s="134"/>
      <c r="G15" s="135" t="s">
        <v>50</v>
      </c>
      <c r="H15" s="27">
        <f aca="true" t="shared" si="8" ref="H15:W15">120*$A6:$IV6/400</f>
        <v>1.2</v>
      </c>
      <c r="I15" s="28">
        <f t="shared" si="8"/>
        <v>1.8</v>
      </c>
      <c r="J15" s="29">
        <f t="shared" si="8"/>
        <v>2.4</v>
      </c>
      <c r="K15" s="30">
        <f t="shared" si="8"/>
        <v>3</v>
      </c>
      <c r="L15" s="28">
        <f t="shared" si="8"/>
        <v>3.3</v>
      </c>
      <c r="M15" s="28">
        <f t="shared" si="8"/>
        <v>3.6</v>
      </c>
      <c r="N15" s="28">
        <f t="shared" si="8"/>
        <v>4.2</v>
      </c>
      <c r="O15" s="28">
        <f t="shared" si="8"/>
        <v>4.8</v>
      </c>
      <c r="P15" s="28">
        <f t="shared" si="8"/>
        <v>5.1</v>
      </c>
      <c r="Q15" s="29">
        <f t="shared" si="8"/>
        <v>5.7</v>
      </c>
      <c r="R15" s="30">
        <f t="shared" si="8"/>
        <v>6.3</v>
      </c>
      <c r="S15" s="28">
        <f t="shared" si="8"/>
        <v>7.2</v>
      </c>
      <c r="T15" s="28">
        <f t="shared" si="8"/>
        <v>7.8</v>
      </c>
      <c r="U15" s="28">
        <f t="shared" si="8"/>
        <v>8.7</v>
      </c>
      <c r="V15" s="28">
        <f t="shared" si="8"/>
        <v>9.6</v>
      </c>
      <c r="W15" s="31">
        <f t="shared" si="8"/>
        <v>11.4</v>
      </c>
      <c r="X15" s="2"/>
      <c r="Y15" s="3"/>
    </row>
    <row r="16" spans="2:25" ht="14.25">
      <c r="B16" s="26" t="s">
        <v>136</v>
      </c>
      <c r="C16" s="19">
        <v>200</v>
      </c>
      <c r="D16" s="20" t="s">
        <v>129</v>
      </c>
      <c r="E16" s="133" t="s">
        <v>137</v>
      </c>
      <c r="F16" s="134"/>
      <c r="G16" s="135" t="s">
        <v>49</v>
      </c>
      <c r="H16" s="35">
        <f aca="true" t="shared" si="9" ref="H16:W16">40*$A6:$IV6/200</f>
        <v>0.8</v>
      </c>
      <c r="I16" s="22">
        <f t="shared" si="9"/>
        <v>1.2</v>
      </c>
      <c r="J16" s="23">
        <f t="shared" si="9"/>
        <v>1.6</v>
      </c>
      <c r="K16" s="36">
        <f t="shared" si="9"/>
        <v>2</v>
      </c>
      <c r="L16" s="22">
        <f t="shared" si="9"/>
        <v>2.2</v>
      </c>
      <c r="M16" s="22">
        <f t="shared" si="9"/>
        <v>2.4</v>
      </c>
      <c r="N16" s="22">
        <f t="shared" si="9"/>
        <v>2.8</v>
      </c>
      <c r="O16" s="22">
        <f t="shared" si="9"/>
        <v>3.2</v>
      </c>
      <c r="P16" s="22">
        <f t="shared" si="9"/>
        <v>3.4</v>
      </c>
      <c r="Q16" s="23">
        <f t="shared" si="9"/>
        <v>3.8</v>
      </c>
      <c r="R16" s="36">
        <f t="shared" si="9"/>
        <v>4.2</v>
      </c>
      <c r="S16" s="22">
        <f t="shared" si="9"/>
        <v>4.8</v>
      </c>
      <c r="T16" s="22">
        <f t="shared" si="9"/>
        <v>5.2</v>
      </c>
      <c r="U16" s="22">
        <f t="shared" si="9"/>
        <v>5.8</v>
      </c>
      <c r="V16" s="22">
        <f t="shared" si="9"/>
        <v>6.4</v>
      </c>
      <c r="W16" s="34">
        <f t="shared" si="9"/>
        <v>7.6</v>
      </c>
      <c r="X16" s="2"/>
      <c r="Y16" s="3"/>
    </row>
    <row r="17" spans="2:25" ht="14.25">
      <c r="B17" s="217" t="s">
        <v>51</v>
      </c>
      <c r="C17" s="218">
        <v>20</v>
      </c>
      <c r="D17" s="219" t="s">
        <v>52</v>
      </c>
      <c r="E17" s="203" t="s">
        <v>53</v>
      </c>
      <c r="F17" s="211"/>
      <c r="G17" s="195" t="s">
        <v>54</v>
      </c>
      <c r="H17" s="35">
        <f aca="true" t="shared" si="10" ref="H17:W17">4*$A6:$IV6/20</f>
        <v>0.8</v>
      </c>
      <c r="I17" s="22">
        <f t="shared" si="10"/>
        <v>1.2</v>
      </c>
      <c r="J17" s="23">
        <f t="shared" si="10"/>
        <v>1.6</v>
      </c>
      <c r="K17" s="36">
        <f t="shared" si="10"/>
        <v>2</v>
      </c>
      <c r="L17" s="22">
        <f t="shared" si="10"/>
        <v>2.2</v>
      </c>
      <c r="M17" s="22">
        <f t="shared" si="10"/>
        <v>2.4</v>
      </c>
      <c r="N17" s="22">
        <f t="shared" si="10"/>
        <v>2.8</v>
      </c>
      <c r="O17" s="22">
        <f t="shared" si="10"/>
        <v>3.2</v>
      </c>
      <c r="P17" s="22">
        <f t="shared" si="10"/>
        <v>3.4</v>
      </c>
      <c r="Q17" s="23">
        <f t="shared" si="10"/>
        <v>3.8</v>
      </c>
      <c r="R17" s="36">
        <f t="shared" si="10"/>
        <v>4.2</v>
      </c>
      <c r="S17" s="22">
        <f t="shared" si="10"/>
        <v>4.8</v>
      </c>
      <c r="T17" s="22">
        <f t="shared" si="10"/>
        <v>5.2</v>
      </c>
      <c r="U17" s="22">
        <f t="shared" si="10"/>
        <v>5.8</v>
      </c>
      <c r="V17" s="22">
        <f t="shared" si="10"/>
        <v>6.4</v>
      </c>
      <c r="W17" s="34">
        <f t="shared" si="10"/>
        <v>7.6</v>
      </c>
      <c r="X17" s="2"/>
      <c r="Y17" s="3"/>
    </row>
    <row r="18" spans="2:25" ht="13.5">
      <c r="B18" s="217"/>
      <c r="C18" s="218"/>
      <c r="D18" s="219"/>
      <c r="E18" s="203"/>
      <c r="F18" s="211"/>
      <c r="G18" s="195"/>
      <c r="H18" s="192" t="s">
        <v>55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4"/>
      <c r="X18" s="2"/>
      <c r="Y18" s="3"/>
    </row>
    <row r="19" spans="2:25" ht="14.25">
      <c r="B19" s="26" t="s">
        <v>56</v>
      </c>
      <c r="C19" s="19">
        <v>200</v>
      </c>
      <c r="D19" s="20" t="s">
        <v>57</v>
      </c>
      <c r="E19" s="133" t="s">
        <v>58</v>
      </c>
      <c r="F19" s="134"/>
      <c r="G19" s="135" t="s">
        <v>32</v>
      </c>
      <c r="H19" s="21">
        <f aca="true" t="shared" si="11" ref="H19:W19">30*$A6:$IV6/200</f>
        <v>0.6</v>
      </c>
      <c r="I19" s="22">
        <f t="shared" si="11"/>
        <v>0.9</v>
      </c>
      <c r="J19" s="23">
        <f t="shared" si="11"/>
        <v>1.2</v>
      </c>
      <c r="K19" s="24">
        <f t="shared" si="11"/>
        <v>1.5</v>
      </c>
      <c r="L19" s="22">
        <f t="shared" si="11"/>
        <v>1.65</v>
      </c>
      <c r="M19" s="22">
        <f t="shared" si="11"/>
        <v>1.8</v>
      </c>
      <c r="N19" s="22">
        <f t="shared" si="11"/>
        <v>2.1</v>
      </c>
      <c r="O19" s="22">
        <f t="shared" si="11"/>
        <v>2.4</v>
      </c>
      <c r="P19" s="22">
        <f t="shared" si="11"/>
        <v>2.55</v>
      </c>
      <c r="Q19" s="23">
        <f t="shared" si="11"/>
        <v>2.85</v>
      </c>
      <c r="R19" s="24">
        <f t="shared" si="11"/>
        <v>3.15</v>
      </c>
      <c r="S19" s="22">
        <f t="shared" si="11"/>
        <v>3.6</v>
      </c>
      <c r="T19" s="22">
        <f t="shared" si="11"/>
        <v>3.9</v>
      </c>
      <c r="U19" s="22">
        <f t="shared" si="11"/>
        <v>4.35</v>
      </c>
      <c r="V19" s="22">
        <f t="shared" si="11"/>
        <v>4.8</v>
      </c>
      <c r="W19" s="25">
        <f t="shared" si="11"/>
        <v>5.7</v>
      </c>
      <c r="X19" s="2"/>
      <c r="Y19" s="3"/>
    </row>
    <row r="20" spans="2:25" ht="15" thickBot="1">
      <c r="B20" s="37" t="s">
        <v>59</v>
      </c>
      <c r="C20" s="38">
        <v>200</v>
      </c>
      <c r="D20" s="39" t="s">
        <v>60</v>
      </c>
      <c r="E20" s="137" t="s">
        <v>61</v>
      </c>
      <c r="F20" s="138"/>
      <c r="G20" s="139" t="s">
        <v>49</v>
      </c>
      <c r="H20" s="40">
        <f aca="true" t="shared" si="12" ref="H20:W20">40*H6/$C$20</f>
        <v>0.8</v>
      </c>
      <c r="I20" s="41">
        <f t="shared" si="12"/>
        <v>1.2</v>
      </c>
      <c r="J20" s="42">
        <f t="shared" si="12"/>
        <v>1.6</v>
      </c>
      <c r="K20" s="43">
        <f t="shared" si="12"/>
        <v>2</v>
      </c>
      <c r="L20" s="41">
        <f t="shared" si="12"/>
        <v>2.2</v>
      </c>
      <c r="M20" s="41">
        <f t="shared" si="12"/>
        <v>2.4</v>
      </c>
      <c r="N20" s="41">
        <f t="shared" si="12"/>
        <v>2.8</v>
      </c>
      <c r="O20" s="41">
        <f t="shared" si="12"/>
        <v>3.2</v>
      </c>
      <c r="P20" s="41">
        <f t="shared" si="12"/>
        <v>3.4</v>
      </c>
      <c r="Q20" s="42">
        <f t="shared" si="12"/>
        <v>3.8</v>
      </c>
      <c r="R20" s="43">
        <f t="shared" si="12"/>
        <v>4.2</v>
      </c>
      <c r="S20" s="41">
        <f t="shared" si="12"/>
        <v>4.8</v>
      </c>
      <c r="T20" s="41">
        <f t="shared" si="12"/>
        <v>5.2</v>
      </c>
      <c r="U20" s="41">
        <f t="shared" si="12"/>
        <v>5.8</v>
      </c>
      <c r="V20" s="41">
        <f t="shared" si="12"/>
        <v>6.4</v>
      </c>
      <c r="W20" s="44">
        <f t="shared" si="12"/>
        <v>7.6</v>
      </c>
      <c r="X20" s="2"/>
      <c r="Y20" s="3"/>
    </row>
    <row r="21" spans="2:25" ht="15" thickBot="1">
      <c r="B21" s="45"/>
      <c r="C21" s="46"/>
      <c r="D21" s="46"/>
      <c r="E21" s="46"/>
      <c r="F21" s="47"/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2"/>
      <c r="Y21" s="3"/>
    </row>
    <row r="22" spans="1:24" s="51" customFormat="1" ht="19.5" customHeight="1" thickBot="1">
      <c r="A22" s="166"/>
      <c r="B22" s="49" t="s">
        <v>62</v>
      </c>
      <c r="C22" s="196" t="s">
        <v>63</v>
      </c>
      <c r="D22" s="184"/>
      <c r="E22" s="160" t="s">
        <v>125</v>
      </c>
      <c r="F22" s="126" t="s">
        <v>5</v>
      </c>
      <c r="G22" s="127" t="s">
        <v>64</v>
      </c>
      <c r="H22" s="207" t="s">
        <v>65</v>
      </c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X22" s="50"/>
    </row>
    <row r="23" spans="2:25" ht="14.25">
      <c r="B23" s="263" t="s">
        <v>66</v>
      </c>
      <c r="C23" s="265">
        <v>800</v>
      </c>
      <c r="D23" s="220" t="s">
        <v>57</v>
      </c>
      <c r="E23" s="222" t="s">
        <v>67</v>
      </c>
      <c r="F23" s="210" t="s">
        <v>68</v>
      </c>
      <c r="G23" s="201" t="s">
        <v>69</v>
      </c>
      <c r="H23" s="52">
        <f aca="true" t="shared" si="13" ref="H23:W23">20*$A6:$IV6/800</f>
        <v>0.1</v>
      </c>
      <c r="I23" s="53">
        <f t="shared" si="13"/>
        <v>0.15</v>
      </c>
      <c r="J23" s="54">
        <f t="shared" si="13"/>
        <v>0.2</v>
      </c>
      <c r="K23" s="55">
        <f t="shared" si="13"/>
        <v>0.25</v>
      </c>
      <c r="L23" s="53">
        <f t="shared" si="13"/>
        <v>0.275</v>
      </c>
      <c r="M23" s="53">
        <f t="shared" si="13"/>
        <v>0.3</v>
      </c>
      <c r="N23" s="53">
        <f t="shared" si="13"/>
        <v>0.35</v>
      </c>
      <c r="O23" s="53">
        <f t="shared" si="13"/>
        <v>0.4</v>
      </c>
      <c r="P23" s="53">
        <f t="shared" si="13"/>
        <v>0.425</v>
      </c>
      <c r="Q23" s="54">
        <f t="shared" si="13"/>
        <v>0.475</v>
      </c>
      <c r="R23" s="55">
        <f t="shared" si="13"/>
        <v>0.525</v>
      </c>
      <c r="S23" s="53">
        <f t="shared" si="13"/>
        <v>0.6</v>
      </c>
      <c r="T23" s="53">
        <f t="shared" si="13"/>
        <v>0.65</v>
      </c>
      <c r="U23" s="53">
        <f t="shared" si="13"/>
        <v>0.725</v>
      </c>
      <c r="V23" s="53">
        <f t="shared" si="13"/>
        <v>0.8</v>
      </c>
      <c r="W23" s="56">
        <f t="shared" si="13"/>
        <v>0.95</v>
      </c>
      <c r="X23" s="2"/>
      <c r="Y23" s="3"/>
    </row>
    <row r="24" spans="2:25" ht="13.5">
      <c r="B24" s="264"/>
      <c r="C24" s="230"/>
      <c r="D24" s="221"/>
      <c r="E24" s="204"/>
      <c r="F24" s="204"/>
      <c r="G24" s="202"/>
      <c r="H24" s="189" t="s">
        <v>70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1"/>
      <c r="X24" s="2"/>
      <c r="Y24" s="3"/>
    </row>
    <row r="25" spans="2:25" ht="14.25" customHeight="1">
      <c r="B25" s="217" t="s">
        <v>71</v>
      </c>
      <c r="C25" s="218">
        <v>400</v>
      </c>
      <c r="D25" s="219" t="s">
        <v>52</v>
      </c>
      <c r="E25" s="203" t="s">
        <v>67</v>
      </c>
      <c r="F25" s="212" t="s">
        <v>68</v>
      </c>
      <c r="G25" s="195" t="s">
        <v>69</v>
      </c>
      <c r="H25" s="57">
        <f aca="true" t="shared" si="14" ref="H25:W25">20*$A6:$IV6/400</f>
        <v>0.2</v>
      </c>
      <c r="I25" s="58">
        <f t="shared" si="14"/>
        <v>0.3</v>
      </c>
      <c r="J25" s="23">
        <f t="shared" si="14"/>
        <v>0.4</v>
      </c>
      <c r="K25" s="59">
        <f t="shared" si="14"/>
        <v>0.5</v>
      </c>
      <c r="L25" s="58">
        <f t="shared" si="14"/>
        <v>0.55</v>
      </c>
      <c r="M25" s="58">
        <f t="shared" si="14"/>
        <v>0.6</v>
      </c>
      <c r="N25" s="58">
        <f t="shared" si="14"/>
        <v>0.7</v>
      </c>
      <c r="O25" s="58">
        <f t="shared" si="14"/>
        <v>0.8</v>
      </c>
      <c r="P25" s="58">
        <f t="shared" si="14"/>
        <v>0.85</v>
      </c>
      <c r="Q25" s="23">
        <f t="shared" si="14"/>
        <v>0.95</v>
      </c>
      <c r="R25" s="59">
        <f t="shared" si="14"/>
        <v>1.05</v>
      </c>
      <c r="S25" s="58">
        <f t="shared" si="14"/>
        <v>1.2</v>
      </c>
      <c r="T25" s="58">
        <f t="shared" si="14"/>
        <v>1.3</v>
      </c>
      <c r="U25" s="58">
        <f t="shared" si="14"/>
        <v>1.45</v>
      </c>
      <c r="V25" s="58">
        <f t="shared" si="14"/>
        <v>1.6</v>
      </c>
      <c r="W25" s="60">
        <f t="shared" si="14"/>
        <v>1.9</v>
      </c>
      <c r="X25" s="2"/>
      <c r="Y25" s="3"/>
    </row>
    <row r="26" spans="2:25" ht="13.5">
      <c r="B26" s="229"/>
      <c r="C26" s="230"/>
      <c r="D26" s="221"/>
      <c r="E26" s="204"/>
      <c r="F26" s="204"/>
      <c r="G26" s="202"/>
      <c r="H26" s="192" t="s">
        <v>138</v>
      </c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4"/>
      <c r="X26" s="2"/>
      <c r="Y26" s="3"/>
    </row>
    <row r="27" spans="2:25" ht="14.25">
      <c r="B27" s="61" t="s">
        <v>139</v>
      </c>
      <c r="C27" s="62">
        <v>30</v>
      </c>
      <c r="D27" s="63" t="s">
        <v>129</v>
      </c>
      <c r="E27" s="140" t="s">
        <v>72</v>
      </c>
      <c r="F27" s="128" t="s">
        <v>73</v>
      </c>
      <c r="G27" s="64" t="s">
        <v>74</v>
      </c>
      <c r="H27" s="65"/>
      <c r="I27" s="66"/>
      <c r="J27" s="67"/>
      <c r="K27" s="59">
        <f aca="true" t="shared" si="15" ref="K27:W27">2*$A6:$IV6/30</f>
        <v>0.6666666666666666</v>
      </c>
      <c r="L27" s="58">
        <f t="shared" si="15"/>
        <v>0.7333333333333333</v>
      </c>
      <c r="M27" s="58">
        <f t="shared" si="15"/>
        <v>0.8</v>
      </c>
      <c r="N27" s="58">
        <f t="shared" si="15"/>
        <v>0.9333333333333333</v>
      </c>
      <c r="O27" s="58">
        <f t="shared" si="15"/>
        <v>1.0666666666666667</v>
      </c>
      <c r="P27" s="58">
        <f t="shared" si="15"/>
        <v>1.1333333333333333</v>
      </c>
      <c r="Q27" s="68">
        <f t="shared" si="15"/>
        <v>1.2666666666666666</v>
      </c>
      <c r="R27" s="59">
        <f t="shared" si="15"/>
        <v>1.4</v>
      </c>
      <c r="S27" s="58">
        <f t="shared" si="15"/>
        <v>1.6</v>
      </c>
      <c r="T27" s="58">
        <f t="shared" si="15"/>
        <v>1.7333333333333334</v>
      </c>
      <c r="U27" s="58">
        <f t="shared" si="15"/>
        <v>1.9333333333333333</v>
      </c>
      <c r="V27" s="58">
        <f t="shared" si="15"/>
        <v>2.1333333333333333</v>
      </c>
      <c r="W27" s="60">
        <f t="shared" si="15"/>
        <v>2.533333333333333</v>
      </c>
      <c r="X27" s="2"/>
      <c r="Y27" s="3"/>
    </row>
    <row r="28" spans="2:25" ht="14.25">
      <c r="B28" s="69" t="s">
        <v>140</v>
      </c>
      <c r="C28" s="62">
        <v>50</v>
      </c>
      <c r="D28" s="63" t="s">
        <v>129</v>
      </c>
      <c r="E28" s="140" t="s">
        <v>75</v>
      </c>
      <c r="F28" s="128" t="s">
        <v>76</v>
      </c>
      <c r="G28" s="64" t="s">
        <v>29</v>
      </c>
      <c r="H28" s="70">
        <f aca="true" t="shared" si="16" ref="H28:W28">3*$A6:$IV6/50</f>
        <v>0.24</v>
      </c>
      <c r="I28" s="71">
        <f t="shared" si="16"/>
        <v>0.36</v>
      </c>
      <c r="J28" s="72">
        <f t="shared" si="16"/>
        <v>0.48</v>
      </c>
      <c r="K28" s="73">
        <f t="shared" si="16"/>
        <v>0.6</v>
      </c>
      <c r="L28" s="71">
        <f t="shared" si="16"/>
        <v>0.66</v>
      </c>
      <c r="M28" s="71">
        <f t="shared" si="16"/>
        <v>0.72</v>
      </c>
      <c r="N28" s="71">
        <f t="shared" si="16"/>
        <v>0.84</v>
      </c>
      <c r="O28" s="71">
        <f t="shared" si="16"/>
        <v>0.96</v>
      </c>
      <c r="P28" s="71">
        <f t="shared" si="16"/>
        <v>1.02</v>
      </c>
      <c r="Q28" s="72">
        <f t="shared" si="16"/>
        <v>1.14</v>
      </c>
      <c r="R28" s="73">
        <f t="shared" si="16"/>
        <v>1.26</v>
      </c>
      <c r="S28" s="71">
        <f t="shared" si="16"/>
        <v>1.44</v>
      </c>
      <c r="T28" s="71">
        <f t="shared" si="16"/>
        <v>1.56</v>
      </c>
      <c r="U28" s="71">
        <f t="shared" si="16"/>
        <v>1.74</v>
      </c>
      <c r="V28" s="71">
        <f t="shared" si="16"/>
        <v>1.92</v>
      </c>
      <c r="W28" s="74">
        <f t="shared" si="16"/>
        <v>2.28</v>
      </c>
      <c r="X28" s="2"/>
      <c r="Y28" s="3"/>
    </row>
    <row r="29" spans="2:25" ht="14.25">
      <c r="B29" s="69" t="s">
        <v>77</v>
      </c>
      <c r="C29" s="62">
        <v>100</v>
      </c>
      <c r="D29" s="63" t="s">
        <v>30</v>
      </c>
      <c r="E29" s="140" t="s">
        <v>75</v>
      </c>
      <c r="F29" s="141"/>
      <c r="G29" s="64" t="s">
        <v>32</v>
      </c>
      <c r="H29" s="75">
        <f aca="true" t="shared" si="17" ref="H29:W29">3*$A6:$IV6/100</f>
        <v>0.12</v>
      </c>
      <c r="I29" s="76">
        <f t="shared" si="17"/>
        <v>0.18</v>
      </c>
      <c r="J29" s="77">
        <f t="shared" si="17"/>
        <v>0.24</v>
      </c>
      <c r="K29" s="78">
        <f t="shared" si="17"/>
        <v>0.3</v>
      </c>
      <c r="L29" s="76">
        <f t="shared" si="17"/>
        <v>0.33</v>
      </c>
      <c r="M29" s="76">
        <f t="shared" si="17"/>
        <v>0.36</v>
      </c>
      <c r="N29" s="76">
        <f t="shared" si="17"/>
        <v>0.42</v>
      </c>
      <c r="O29" s="76">
        <f t="shared" si="17"/>
        <v>0.48</v>
      </c>
      <c r="P29" s="76">
        <f t="shared" si="17"/>
        <v>0.51</v>
      </c>
      <c r="Q29" s="77">
        <f t="shared" si="17"/>
        <v>0.57</v>
      </c>
      <c r="R29" s="78">
        <f t="shared" si="17"/>
        <v>0.63</v>
      </c>
      <c r="S29" s="76">
        <f t="shared" si="17"/>
        <v>0.72</v>
      </c>
      <c r="T29" s="76">
        <f t="shared" si="17"/>
        <v>0.78</v>
      </c>
      <c r="U29" s="76">
        <f t="shared" si="17"/>
        <v>0.87</v>
      </c>
      <c r="V29" s="76">
        <f t="shared" si="17"/>
        <v>0.96</v>
      </c>
      <c r="W29" s="79">
        <f t="shared" si="17"/>
        <v>1.14</v>
      </c>
      <c r="X29" s="2"/>
      <c r="Y29" s="3"/>
    </row>
    <row r="30" spans="2:25" ht="14.25">
      <c r="B30" s="69" t="s">
        <v>78</v>
      </c>
      <c r="C30" s="62">
        <v>100</v>
      </c>
      <c r="D30" s="63" t="s">
        <v>26</v>
      </c>
      <c r="E30" s="140" t="s">
        <v>79</v>
      </c>
      <c r="F30" s="128" t="s">
        <v>119</v>
      </c>
      <c r="G30" s="64" t="s">
        <v>45</v>
      </c>
      <c r="H30" s="70">
        <f aca="true" t="shared" si="18" ref="H30:W30">5*$A6:$IV6/100</f>
        <v>0.2</v>
      </c>
      <c r="I30" s="71">
        <f t="shared" si="18"/>
        <v>0.3</v>
      </c>
      <c r="J30" s="72">
        <f t="shared" si="18"/>
        <v>0.4</v>
      </c>
      <c r="K30" s="73">
        <f t="shared" si="18"/>
        <v>0.5</v>
      </c>
      <c r="L30" s="71">
        <f t="shared" si="18"/>
        <v>0.55</v>
      </c>
      <c r="M30" s="71">
        <f t="shared" si="18"/>
        <v>0.6</v>
      </c>
      <c r="N30" s="71">
        <f t="shared" si="18"/>
        <v>0.7</v>
      </c>
      <c r="O30" s="71">
        <f t="shared" si="18"/>
        <v>0.8</v>
      </c>
      <c r="P30" s="71">
        <f t="shared" si="18"/>
        <v>0.85</v>
      </c>
      <c r="Q30" s="72">
        <f t="shared" si="18"/>
        <v>0.95</v>
      </c>
      <c r="R30" s="73">
        <f t="shared" si="18"/>
        <v>1.05</v>
      </c>
      <c r="S30" s="71">
        <f t="shared" si="18"/>
        <v>1.2</v>
      </c>
      <c r="T30" s="71">
        <f t="shared" si="18"/>
        <v>1.3</v>
      </c>
      <c r="U30" s="71">
        <f t="shared" si="18"/>
        <v>1.45</v>
      </c>
      <c r="V30" s="71">
        <f t="shared" si="18"/>
        <v>1.6</v>
      </c>
      <c r="W30" s="74">
        <f t="shared" si="18"/>
        <v>1.9</v>
      </c>
      <c r="X30" s="2"/>
      <c r="Y30" s="3"/>
    </row>
    <row r="31" spans="1:25" ht="15" thickBot="1">
      <c r="A31" s="165" t="s">
        <v>150</v>
      </c>
      <c r="B31" s="69" t="s">
        <v>160</v>
      </c>
      <c r="C31" s="62">
        <v>100</v>
      </c>
      <c r="D31" s="63" t="s">
        <v>30</v>
      </c>
      <c r="E31" s="142" t="s">
        <v>75</v>
      </c>
      <c r="F31" s="129" t="s">
        <v>81</v>
      </c>
      <c r="G31" s="143" t="s">
        <v>32</v>
      </c>
      <c r="H31" s="80">
        <f aca="true" t="shared" si="19" ref="H31:W31">3*$A6:$IV6/100</f>
        <v>0.12</v>
      </c>
      <c r="I31" s="81">
        <f t="shared" si="19"/>
        <v>0.18</v>
      </c>
      <c r="J31" s="82">
        <f t="shared" si="19"/>
        <v>0.24</v>
      </c>
      <c r="K31" s="83">
        <f t="shared" si="19"/>
        <v>0.3</v>
      </c>
      <c r="L31" s="81">
        <f t="shared" si="19"/>
        <v>0.33</v>
      </c>
      <c r="M31" s="81">
        <f t="shared" si="19"/>
        <v>0.36</v>
      </c>
      <c r="N31" s="81">
        <f t="shared" si="19"/>
        <v>0.42</v>
      </c>
      <c r="O31" s="81">
        <f t="shared" si="19"/>
        <v>0.48</v>
      </c>
      <c r="P31" s="81">
        <f t="shared" si="19"/>
        <v>0.51</v>
      </c>
      <c r="Q31" s="82">
        <f t="shared" si="19"/>
        <v>0.57</v>
      </c>
      <c r="R31" s="83">
        <f t="shared" si="19"/>
        <v>0.63</v>
      </c>
      <c r="S31" s="81">
        <f t="shared" si="19"/>
        <v>0.72</v>
      </c>
      <c r="T31" s="81">
        <f t="shared" si="19"/>
        <v>0.78</v>
      </c>
      <c r="U31" s="81">
        <f t="shared" si="19"/>
        <v>0.87</v>
      </c>
      <c r="V31" s="81">
        <f t="shared" si="19"/>
        <v>0.96</v>
      </c>
      <c r="W31" s="84">
        <f t="shared" si="19"/>
        <v>1.14</v>
      </c>
      <c r="X31" s="2"/>
      <c r="Y31" s="3"/>
    </row>
    <row r="32" spans="2:24" ht="13.5"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"/>
    </row>
    <row r="33" spans="2:24" ht="14.25">
      <c r="B33" s="85"/>
      <c r="C33" s="86"/>
      <c r="D33" s="86"/>
      <c r="E33" s="87"/>
      <c r="F33" s="88"/>
      <c r="G33" s="87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2"/>
    </row>
    <row r="34" spans="2:24" ht="18" thickBot="1">
      <c r="B34" s="267" t="s">
        <v>82</v>
      </c>
      <c r="C34" s="197"/>
      <c r="D34" s="197"/>
      <c r="E34" s="197"/>
      <c r="F34" s="197"/>
      <c r="G34" s="197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2"/>
    </row>
    <row r="35" spans="2:24" ht="18" thickBot="1">
      <c r="B35" s="91"/>
      <c r="C35" s="92"/>
      <c r="D35" s="92"/>
      <c r="E35" s="92"/>
      <c r="F35" s="93"/>
      <c r="G35" s="92"/>
      <c r="H35" s="226" t="s">
        <v>83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8"/>
      <c r="X35" s="2"/>
    </row>
    <row r="36" spans="2:24" ht="13.5">
      <c r="B36" s="273" t="s">
        <v>3</v>
      </c>
      <c r="C36" s="185" t="s">
        <v>84</v>
      </c>
      <c r="D36" s="275"/>
      <c r="E36" s="262" t="s">
        <v>126</v>
      </c>
      <c r="F36" s="260" t="s">
        <v>5</v>
      </c>
      <c r="G36" s="253"/>
      <c r="H36" s="8" t="s">
        <v>6</v>
      </c>
      <c r="I36" s="9" t="s">
        <v>7</v>
      </c>
      <c r="J36" s="10" t="s">
        <v>8</v>
      </c>
      <c r="K36" s="11" t="s">
        <v>9</v>
      </c>
      <c r="L36" s="9" t="s">
        <v>141</v>
      </c>
      <c r="M36" s="9" t="s">
        <v>10</v>
      </c>
      <c r="N36" s="9" t="s">
        <v>11</v>
      </c>
      <c r="O36" s="9" t="s">
        <v>12</v>
      </c>
      <c r="P36" s="9" t="s">
        <v>13</v>
      </c>
      <c r="Q36" s="10" t="s">
        <v>14</v>
      </c>
      <c r="R36" s="11" t="s">
        <v>15</v>
      </c>
      <c r="S36" s="9" t="s">
        <v>16</v>
      </c>
      <c r="T36" s="9" t="s">
        <v>17</v>
      </c>
      <c r="U36" s="9" t="s">
        <v>18</v>
      </c>
      <c r="V36" s="9" t="s">
        <v>19</v>
      </c>
      <c r="W36" s="12" t="s">
        <v>20</v>
      </c>
      <c r="X36" s="2"/>
    </row>
    <row r="37" spans="2:24" ht="14.25" thickBot="1">
      <c r="B37" s="274"/>
      <c r="C37" s="276"/>
      <c r="D37" s="277"/>
      <c r="E37" s="261"/>
      <c r="F37" s="261"/>
      <c r="G37" s="254"/>
      <c r="H37" s="13">
        <v>4</v>
      </c>
      <c r="I37" s="14">
        <v>6</v>
      </c>
      <c r="J37" s="15">
        <v>8</v>
      </c>
      <c r="K37" s="16">
        <v>10</v>
      </c>
      <c r="L37" s="14">
        <v>11</v>
      </c>
      <c r="M37" s="14">
        <v>12</v>
      </c>
      <c r="N37" s="14">
        <v>14</v>
      </c>
      <c r="O37" s="14">
        <v>16</v>
      </c>
      <c r="P37" s="14">
        <v>17</v>
      </c>
      <c r="Q37" s="15">
        <v>19</v>
      </c>
      <c r="R37" s="16">
        <v>21</v>
      </c>
      <c r="S37" s="14">
        <v>24</v>
      </c>
      <c r="T37" s="14">
        <v>26</v>
      </c>
      <c r="U37" s="14">
        <v>29</v>
      </c>
      <c r="V37" s="14">
        <v>32</v>
      </c>
      <c r="W37" s="17">
        <v>38</v>
      </c>
      <c r="X37" s="2"/>
    </row>
    <row r="38" spans="2:25" ht="14.25">
      <c r="B38" s="32" t="s">
        <v>142</v>
      </c>
      <c r="C38" s="152">
        <v>20</v>
      </c>
      <c r="D38" s="153" t="s">
        <v>143</v>
      </c>
      <c r="E38" s="144" t="s">
        <v>144</v>
      </c>
      <c r="F38" s="144" t="s">
        <v>118</v>
      </c>
      <c r="G38" s="130" t="s">
        <v>88</v>
      </c>
      <c r="H38" s="94">
        <f aca="true" t="shared" si="20" ref="H38:W38">+H37*10/20</f>
        <v>2</v>
      </c>
      <c r="I38" s="95">
        <f t="shared" si="20"/>
        <v>3</v>
      </c>
      <c r="J38" s="96">
        <f t="shared" si="20"/>
        <v>4</v>
      </c>
      <c r="K38" s="97">
        <f t="shared" si="20"/>
        <v>5</v>
      </c>
      <c r="L38" s="95">
        <f t="shared" si="20"/>
        <v>5.5</v>
      </c>
      <c r="M38" s="95">
        <f t="shared" si="20"/>
        <v>6</v>
      </c>
      <c r="N38" s="95">
        <f t="shared" si="20"/>
        <v>7</v>
      </c>
      <c r="O38" s="95">
        <f t="shared" si="20"/>
        <v>8</v>
      </c>
      <c r="P38" s="95">
        <f t="shared" si="20"/>
        <v>8.5</v>
      </c>
      <c r="Q38" s="96">
        <f t="shared" si="20"/>
        <v>9.5</v>
      </c>
      <c r="R38" s="97">
        <f t="shared" si="20"/>
        <v>10.5</v>
      </c>
      <c r="S38" s="95">
        <f t="shared" si="20"/>
        <v>12</v>
      </c>
      <c r="T38" s="95">
        <f t="shared" si="20"/>
        <v>13</v>
      </c>
      <c r="U38" s="95">
        <f t="shared" si="20"/>
        <v>14.5</v>
      </c>
      <c r="V38" s="95">
        <f t="shared" si="20"/>
        <v>16</v>
      </c>
      <c r="W38" s="98">
        <f t="shared" si="20"/>
        <v>19</v>
      </c>
      <c r="X38" s="2"/>
      <c r="Y38" s="3"/>
    </row>
    <row r="39" spans="1:25" ht="14.25">
      <c r="A39" s="281" t="s">
        <v>150</v>
      </c>
      <c r="B39" s="283" t="s">
        <v>149</v>
      </c>
      <c r="C39" s="269">
        <v>200</v>
      </c>
      <c r="D39" s="240" t="s">
        <v>47</v>
      </c>
      <c r="E39" s="244" t="s">
        <v>86</v>
      </c>
      <c r="F39" s="158"/>
      <c r="G39" s="246" t="s">
        <v>88</v>
      </c>
      <c r="H39" s="99">
        <f aca="true" t="shared" si="21" ref="H39:W39">+H37*10/200</f>
        <v>0.2</v>
      </c>
      <c r="I39" s="100">
        <f t="shared" si="21"/>
        <v>0.3</v>
      </c>
      <c r="J39" s="101">
        <f t="shared" si="21"/>
        <v>0.4</v>
      </c>
      <c r="K39" s="102">
        <f t="shared" si="21"/>
        <v>0.5</v>
      </c>
      <c r="L39" s="100">
        <f t="shared" si="21"/>
        <v>0.55</v>
      </c>
      <c r="M39" s="100">
        <f t="shared" si="21"/>
        <v>0.6</v>
      </c>
      <c r="N39" s="100">
        <f t="shared" si="21"/>
        <v>0.7</v>
      </c>
      <c r="O39" s="100">
        <f t="shared" si="21"/>
        <v>0.8</v>
      </c>
      <c r="P39" s="100">
        <f t="shared" si="21"/>
        <v>0.85</v>
      </c>
      <c r="Q39" s="101">
        <f t="shared" si="21"/>
        <v>0.95</v>
      </c>
      <c r="R39" s="102">
        <f t="shared" si="21"/>
        <v>1.05</v>
      </c>
      <c r="S39" s="100">
        <f t="shared" si="21"/>
        <v>1.2</v>
      </c>
      <c r="T39" s="100">
        <f t="shared" si="21"/>
        <v>1.3</v>
      </c>
      <c r="U39" s="100">
        <f t="shared" si="21"/>
        <v>1.45</v>
      </c>
      <c r="V39" s="100">
        <f t="shared" si="21"/>
        <v>1.6</v>
      </c>
      <c r="W39" s="103">
        <f t="shared" si="21"/>
        <v>1.9</v>
      </c>
      <c r="X39" s="2"/>
      <c r="Y39" s="3"/>
    </row>
    <row r="40" spans="1:25" ht="14.25">
      <c r="A40" s="282"/>
      <c r="B40" s="268"/>
      <c r="C40" s="270"/>
      <c r="D40" s="271"/>
      <c r="E40" s="258"/>
      <c r="F40" s="159"/>
      <c r="G40" s="259"/>
      <c r="H40" s="250" t="s">
        <v>145</v>
      </c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2"/>
      <c r="X40" s="2"/>
      <c r="Y40" s="3"/>
    </row>
    <row r="41" spans="1:25" ht="14.25">
      <c r="A41" s="171" t="s">
        <v>163</v>
      </c>
      <c r="B41" s="172" t="s">
        <v>166</v>
      </c>
      <c r="C41" s="176">
        <v>32.5</v>
      </c>
      <c r="D41" s="173" t="s">
        <v>143</v>
      </c>
      <c r="E41" s="174" t="s">
        <v>161</v>
      </c>
      <c r="F41" s="175"/>
      <c r="G41" s="177" t="s">
        <v>88</v>
      </c>
      <c r="H41" s="178">
        <f>6.5*H37/32.5</f>
        <v>0.8</v>
      </c>
      <c r="I41" s="179">
        <f aca="true" t="shared" si="22" ref="I41:W41">6.5*I37/32.5</f>
        <v>1.2</v>
      </c>
      <c r="J41" s="180">
        <f t="shared" si="22"/>
        <v>1.6</v>
      </c>
      <c r="K41" s="181">
        <f t="shared" si="22"/>
        <v>2</v>
      </c>
      <c r="L41" s="179">
        <f t="shared" si="22"/>
        <v>2.2</v>
      </c>
      <c r="M41" s="179">
        <f t="shared" si="22"/>
        <v>2.4</v>
      </c>
      <c r="N41" s="179">
        <f t="shared" si="22"/>
        <v>2.8</v>
      </c>
      <c r="O41" s="179">
        <f t="shared" si="22"/>
        <v>3.2</v>
      </c>
      <c r="P41" s="179">
        <f t="shared" si="22"/>
        <v>3.4</v>
      </c>
      <c r="Q41" s="180">
        <f t="shared" si="22"/>
        <v>3.8</v>
      </c>
      <c r="R41" s="181">
        <f t="shared" si="22"/>
        <v>4.2</v>
      </c>
      <c r="S41" s="179">
        <f t="shared" si="22"/>
        <v>4.8</v>
      </c>
      <c r="T41" s="179">
        <f t="shared" si="22"/>
        <v>5.2</v>
      </c>
      <c r="U41" s="179">
        <f t="shared" si="22"/>
        <v>5.8</v>
      </c>
      <c r="V41" s="179">
        <f t="shared" si="22"/>
        <v>6.4</v>
      </c>
      <c r="W41" s="182">
        <f t="shared" si="22"/>
        <v>7.6</v>
      </c>
      <c r="X41" s="2"/>
      <c r="Y41" s="3"/>
    </row>
    <row r="42" spans="1:25" ht="13.5">
      <c r="A42" s="281" t="s">
        <v>150</v>
      </c>
      <c r="B42" s="283" t="s">
        <v>87</v>
      </c>
      <c r="C42" s="287">
        <v>500</v>
      </c>
      <c r="D42" s="285" t="s">
        <v>129</v>
      </c>
      <c r="E42" s="244" t="s">
        <v>162</v>
      </c>
      <c r="F42" s="128"/>
      <c r="G42" s="246" t="s">
        <v>88</v>
      </c>
      <c r="H42" s="105">
        <f>+H37*6.5/500</f>
        <v>0.052</v>
      </c>
      <c r="I42" s="106">
        <f aca="true" t="shared" si="23" ref="I42:W42">+I37*6.5/500</f>
        <v>0.078</v>
      </c>
      <c r="J42" s="164">
        <f t="shared" si="23"/>
        <v>0.104</v>
      </c>
      <c r="K42" s="108">
        <f t="shared" si="23"/>
        <v>0.13</v>
      </c>
      <c r="L42" s="106">
        <f t="shared" si="23"/>
        <v>0.143</v>
      </c>
      <c r="M42" s="106">
        <f t="shared" si="23"/>
        <v>0.156</v>
      </c>
      <c r="N42" s="106">
        <f t="shared" si="23"/>
        <v>0.182</v>
      </c>
      <c r="O42" s="106">
        <f t="shared" si="23"/>
        <v>0.208</v>
      </c>
      <c r="P42" s="106">
        <f t="shared" si="23"/>
        <v>0.221</v>
      </c>
      <c r="Q42" s="164">
        <f t="shared" si="23"/>
        <v>0.247</v>
      </c>
      <c r="R42" s="108">
        <f t="shared" si="23"/>
        <v>0.273</v>
      </c>
      <c r="S42" s="106">
        <f t="shared" si="23"/>
        <v>0.312</v>
      </c>
      <c r="T42" s="106">
        <f t="shared" si="23"/>
        <v>0.338</v>
      </c>
      <c r="U42" s="106">
        <f t="shared" si="23"/>
        <v>0.377</v>
      </c>
      <c r="V42" s="106">
        <f t="shared" si="23"/>
        <v>0.416</v>
      </c>
      <c r="W42" s="109">
        <f t="shared" si="23"/>
        <v>0.494</v>
      </c>
      <c r="X42" s="2"/>
      <c r="Y42" s="3"/>
    </row>
    <row r="43" spans="1:25" ht="14.25" thickBot="1">
      <c r="A43" s="282"/>
      <c r="B43" s="284"/>
      <c r="C43" s="288"/>
      <c r="D43" s="286"/>
      <c r="E43" s="245"/>
      <c r="F43" s="162"/>
      <c r="G43" s="247"/>
      <c r="H43" s="278" t="s">
        <v>151</v>
      </c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80"/>
      <c r="X43" s="2"/>
      <c r="Y43" s="3"/>
    </row>
    <row r="44" spans="2:25" ht="18" thickBot="1">
      <c r="B44" s="110" t="s">
        <v>62</v>
      </c>
      <c r="C44" s="248" t="s">
        <v>89</v>
      </c>
      <c r="D44" s="249"/>
      <c r="E44" s="161" t="s">
        <v>126</v>
      </c>
      <c r="F44" s="145" t="s">
        <v>5</v>
      </c>
      <c r="G44" s="132" t="s">
        <v>64</v>
      </c>
      <c r="H44" s="255" t="s">
        <v>90</v>
      </c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  <c r="X44" s="2"/>
      <c r="Y44" s="3"/>
    </row>
    <row r="45" spans="2:25" ht="14.25">
      <c r="B45" s="111" t="s">
        <v>91</v>
      </c>
      <c r="C45" s="156" t="s">
        <v>92</v>
      </c>
      <c r="D45" s="157" t="s">
        <v>92</v>
      </c>
      <c r="E45" s="146"/>
      <c r="F45" s="147"/>
      <c r="G45" s="148"/>
      <c r="H45" s="232" t="s">
        <v>93</v>
      </c>
      <c r="I45" s="233"/>
      <c r="J45" s="234"/>
      <c r="K45" s="235" t="s">
        <v>94</v>
      </c>
      <c r="L45" s="233"/>
      <c r="M45" s="233"/>
      <c r="N45" s="233" t="s">
        <v>95</v>
      </c>
      <c r="O45" s="233"/>
      <c r="P45" s="233"/>
      <c r="Q45" s="233" t="s">
        <v>96</v>
      </c>
      <c r="R45" s="233"/>
      <c r="S45" s="233"/>
      <c r="T45" s="233"/>
      <c r="U45" s="233"/>
      <c r="V45" s="233"/>
      <c r="W45" s="272"/>
      <c r="X45" s="2"/>
      <c r="Y45" s="3"/>
    </row>
    <row r="46" spans="2:25" ht="14.25">
      <c r="B46" s="236" t="s">
        <v>97</v>
      </c>
      <c r="C46" s="238" t="s">
        <v>92</v>
      </c>
      <c r="D46" s="240" t="s">
        <v>92</v>
      </c>
      <c r="E46" s="242" t="s">
        <v>98</v>
      </c>
      <c r="F46" s="244" t="s">
        <v>99</v>
      </c>
      <c r="G46" s="246" t="s">
        <v>88</v>
      </c>
      <c r="H46" s="112">
        <v>24</v>
      </c>
      <c r="I46" s="113">
        <f aca="true" t="shared" si="24" ref="I46:W46">+I37*6</f>
        <v>36</v>
      </c>
      <c r="J46" s="114">
        <f t="shared" si="24"/>
        <v>48</v>
      </c>
      <c r="K46" s="115">
        <f t="shared" si="24"/>
        <v>60</v>
      </c>
      <c r="L46" s="113">
        <f t="shared" si="24"/>
        <v>66</v>
      </c>
      <c r="M46" s="113">
        <f t="shared" si="24"/>
        <v>72</v>
      </c>
      <c r="N46" s="113">
        <f t="shared" si="24"/>
        <v>84</v>
      </c>
      <c r="O46" s="113">
        <f t="shared" si="24"/>
        <v>96</v>
      </c>
      <c r="P46" s="113">
        <f t="shared" si="24"/>
        <v>102</v>
      </c>
      <c r="Q46" s="114">
        <f t="shared" si="24"/>
        <v>114</v>
      </c>
      <c r="R46" s="115">
        <f t="shared" si="24"/>
        <v>126</v>
      </c>
      <c r="S46" s="113">
        <f t="shared" si="24"/>
        <v>144</v>
      </c>
      <c r="T46" s="113">
        <f t="shared" si="24"/>
        <v>156</v>
      </c>
      <c r="U46" s="113">
        <f t="shared" si="24"/>
        <v>174</v>
      </c>
      <c r="V46" s="113">
        <f t="shared" si="24"/>
        <v>192</v>
      </c>
      <c r="W46" s="116">
        <f t="shared" si="24"/>
        <v>228</v>
      </c>
      <c r="X46" s="2"/>
      <c r="Y46" s="3"/>
    </row>
    <row r="47" spans="2:25" ht="14.25" thickBot="1">
      <c r="B47" s="237"/>
      <c r="C47" s="239"/>
      <c r="D47" s="241"/>
      <c r="E47" s="243"/>
      <c r="F47" s="245"/>
      <c r="G47" s="247"/>
      <c r="H47" s="117" t="s">
        <v>146</v>
      </c>
      <c r="I47" s="118" t="s">
        <v>146</v>
      </c>
      <c r="J47" s="119" t="s">
        <v>146</v>
      </c>
      <c r="K47" s="120" t="s">
        <v>146</v>
      </c>
      <c r="L47" s="118" t="s">
        <v>146</v>
      </c>
      <c r="M47" s="118" t="s">
        <v>146</v>
      </c>
      <c r="N47" s="118" t="s">
        <v>146</v>
      </c>
      <c r="O47" s="118" t="s">
        <v>146</v>
      </c>
      <c r="P47" s="118" t="s">
        <v>146</v>
      </c>
      <c r="Q47" s="119" t="s">
        <v>146</v>
      </c>
      <c r="R47" s="120" t="s">
        <v>146</v>
      </c>
      <c r="S47" s="118" t="s">
        <v>146</v>
      </c>
      <c r="T47" s="118" t="s">
        <v>146</v>
      </c>
      <c r="U47" s="118" t="s">
        <v>146</v>
      </c>
      <c r="V47" s="118" t="s">
        <v>146</v>
      </c>
      <c r="W47" s="121" t="s">
        <v>146</v>
      </c>
      <c r="X47" s="2"/>
      <c r="Y47" s="3"/>
    </row>
    <row r="48" spans="2:24" ht="14.25" customHeight="1">
      <c r="B48" s="122"/>
      <c r="C48" s="90"/>
      <c r="D48" s="90"/>
      <c r="E48" s="90"/>
      <c r="F48" s="123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2"/>
    </row>
    <row r="49" spans="2:24" ht="13.5">
      <c r="B49" s="26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2"/>
    </row>
    <row r="50" spans="2:24" ht="13.5">
      <c r="B50" s="8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2"/>
    </row>
    <row r="51" spans="2:24" ht="13.5">
      <c r="B51" s="231"/>
      <c r="C51" s="231"/>
      <c r="D51" s="231"/>
      <c r="E51" s="231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2"/>
    </row>
    <row r="52" spans="2:24" ht="13.5"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2"/>
    </row>
    <row r="53" spans="2:24" ht="13.5">
      <c r="B53" s="85" t="s">
        <v>147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2"/>
    </row>
  </sheetData>
  <mergeCells count="66">
    <mergeCell ref="C5:D6"/>
    <mergeCell ref="H24:W24"/>
    <mergeCell ref="H18:W18"/>
    <mergeCell ref="G17:G18"/>
    <mergeCell ref="C22:D22"/>
    <mergeCell ref="G1:W1"/>
    <mergeCell ref="H4:W4"/>
    <mergeCell ref="G23:G24"/>
    <mergeCell ref="E25:E26"/>
    <mergeCell ref="F5:F6"/>
    <mergeCell ref="H22:W22"/>
    <mergeCell ref="F23:F24"/>
    <mergeCell ref="F17:F18"/>
    <mergeCell ref="F25:F26"/>
    <mergeCell ref="B5:B6"/>
    <mergeCell ref="G5:G6"/>
    <mergeCell ref="G25:G26"/>
    <mergeCell ref="B17:B18"/>
    <mergeCell ref="C17:C18"/>
    <mergeCell ref="D17:D18"/>
    <mergeCell ref="E17:E18"/>
    <mergeCell ref="D23:D24"/>
    <mergeCell ref="E23:E24"/>
    <mergeCell ref="E5:E6"/>
    <mergeCell ref="B32:W32"/>
    <mergeCell ref="H26:W26"/>
    <mergeCell ref="H35:W35"/>
    <mergeCell ref="D25:D26"/>
    <mergeCell ref="B25:B26"/>
    <mergeCell ref="C25:C26"/>
    <mergeCell ref="B51:E51"/>
    <mergeCell ref="H45:J45"/>
    <mergeCell ref="K45:M45"/>
    <mergeCell ref="N45:P45"/>
    <mergeCell ref="B46:B47"/>
    <mergeCell ref="C46:C47"/>
    <mergeCell ref="D46:D47"/>
    <mergeCell ref="E46:E47"/>
    <mergeCell ref="F46:F47"/>
    <mergeCell ref="G46:G47"/>
    <mergeCell ref="C44:D44"/>
    <mergeCell ref="H40:W40"/>
    <mergeCell ref="G36:G37"/>
    <mergeCell ref="H44:W44"/>
    <mergeCell ref="E39:E40"/>
    <mergeCell ref="G39:G40"/>
    <mergeCell ref="F36:F37"/>
    <mergeCell ref="E36:E37"/>
    <mergeCell ref="E42:E43"/>
    <mergeCell ref="G42:G43"/>
    <mergeCell ref="B23:B24"/>
    <mergeCell ref="C23:C24"/>
    <mergeCell ref="B49:W49"/>
    <mergeCell ref="B34:G34"/>
    <mergeCell ref="B39:B40"/>
    <mergeCell ref="C39:C40"/>
    <mergeCell ref="D39:D40"/>
    <mergeCell ref="Q45:W45"/>
    <mergeCell ref="B36:B37"/>
    <mergeCell ref="C36:D37"/>
    <mergeCell ref="H43:W43"/>
    <mergeCell ref="A39:A40"/>
    <mergeCell ref="A42:A43"/>
    <mergeCell ref="B42:B43"/>
    <mergeCell ref="D42:D43"/>
    <mergeCell ref="C42:C43"/>
  </mergeCells>
  <printOptions/>
  <pageMargins left="0.12" right="0.03" top="0.3937007874015748" bottom="0.3937007874015748" header="0.3937007874015748" footer="0.1968503937007874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あすか薬局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あすか薬局</dc:creator>
  <cp:keywords/>
  <dc:description/>
  <cp:lastModifiedBy>あすか薬局</cp:lastModifiedBy>
  <cp:lastPrinted>2005-01-07T05:20:20Z</cp:lastPrinted>
  <dcterms:created xsi:type="dcterms:W3CDTF">2004-07-09T05:57:41Z</dcterms:created>
  <dcterms:modified xsi:type="dcterms:W3CDTF">2007-06-20T04:27:38Z</dcterms:modified>
  <cp:category/>
  <cp:version/>
  <cp:contentType/>
  <cp:contentStatus/>
</cp:coreProperties>
</file>